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ddlesex Canal\Treasurer\Monthly Board Reports\"/>
    </mc:Choice>
  </mc:AlternateContent>
  <xr:revisionPtr revIDLastSave="0" documentId="13_ncr:1_{BC838CFA-ED10-4A89-8E07-92D89F24CB97}" xr6:coauthVersionLast="47" xr6:coauthVersionMax="47" xr10:uidLastSave="{00000000-0000-0000-0000-000000000000}"/>
  <bookViews>
    <workbookView xWindow="1140" yWindow="255" windowWidth="26115" windowHeight="14865" activeTab="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7" r:id="rId5"/>
    <sheet name="Sheet6" sheetId="8" r:id="rId6"/>
  </sheets>
  <definedNames>
    <definedName name="_xlnm.Print_Area" localSheetId="0">Sheet1!$A$1:$G$37</definedName>
    <definedName name="_xlnm.Print_Area" localSheetId="2">Sheet3!$A$1:$G$44</definedName>
  </definedNames>
  <calcPr calcId="191029"/>
</workbook>
</file>

<file path=xl/calcChain.xml><?xml version="1.0" encoding="utf-8"?>
<calcChain xmlns="http://schemas.openxmlformats.org/spreadsheetml/2006/main">
  <c r="E27" i="4" l="1"/>
  <c r="D27" i="4"/>
  <c r="C27" i="4"/>
  <c r="F17" i="4"/>
  <c r="D37" i="1"/>
  <c r="F21" i="3" l="1"/>
  <c r="D33" i="1"/>
  <c r="D22" i="1" l="1"/>
  <c r="D36" i="2"/>
  <c r="D28" i="2"/>
  <c r="F30" i="3" l="1"/>
  <c r="F25" i="3"/>
  <c r="D10" i="2" l="1"/>
  <c r="F26" i="4" l="1"/>
  <c r="E26" i="4"/>
  <c r="D26" i="4"/>
  <c r="C26" i="4"/>
  <c r="D34" i="1" l="1"/>
  <c r="F16" i="4" l="1"/>
  <c r="F27" i="4" l="1"/>
  <c r="D17" i="2" l="1"/>
  <c r="E25" i="4" l="1"/>
  <c r="F15" i="4"/>
  <c r="C25" i="4" l="1"/>
  <c r="D25" i="4"/>
  <c r="F25" i="4" l="1"/>
  <c r="F34" i="3" l="1"/>
  <c r="C24" i="4" l="1"/>
  <c r="F14" i="4"/>
  <c r="E24" i="4" l="1"/>
  <c r="G9" i="3" l="1"/>
  <c r="D24" i="4" l="1"/>
  <c r="F24" i="4" l="1"/>
  <c r="F38" i="3" l="1"/>
  <c r="E23" i="4" l="1"/>
  <c r="F13" i="4"/>
  <c r="C23" i="4" l="1"/>
  <c r="D23" i="4" l="1"/>
  <c r="F23" i="4" l="1"/>
  <c r="C22" i="4" l="1"/>
  <c r="E22" i="4" l="1"/>
  <c r="D22" i="4"/>
  <c r="E21" i="4"/>
  <c r="D21" i="4"/>
  <c r="C21" i="4"/>
  <c r="C14" i="4"/>
  <c r="C13" i="4"/>
  <c r="F11" i="4"/>
  <c r="F7" i="4"/>
  <c r="F18" i="4" l="1"/>
  <c r="F21" i="4"/>
  <c r="F22" i="4"/>
  <c r="G40" i="3"/>
  <c r="G42" i="3" l="1"/>
</calcChain>
</file>

<file path=xl/sharedStrings.xml><?xml version="1.0" encoding="utf-8"?>
<sst xmlns="http://schemas.openxmlformats.org/spreadsheetml/2006/main" count="194" uniqueCount="157">
  <si>
    <t>TREASURER'S REPORT - MIDDLESEX CANAL ASSOCIATION</t>
  </si>
  <si>
    <t>EXPENSES</t>
  </si>
  <si>
    <t>Total Expenses</t>
  </si>
  <si>
    <t xml:space="preserve">  Respectfully submitted,</t>
  </si>
  <si>
    <t>Year</t>
  </si>
  <si>
    <t>amount,$</t>
  </si>
  <si>
    <t>status</t>
  </si>
  <si>
    <t>complete</t>
  </si>
  <si>
    <t>Total</t>
  </si>
  <si>
    <t>APPEAL BY YEAR</t>
  </si>
  <si>
    <t>INCOME</t>
  </si>
  <si>
    <t>General</t>
  </si>
  <si>
    <t>Endowment</t>
  </si>
  <si>
    <t>Appeal 2016</t>
  </si>
  <si>
    <t xml:space="preserve">  Russell B. Silva, Treasurer</t>
  </si>
  <si>
    <t xml:space="preserve">Museum Sales and donations:   </t>
  </si>
  <si>
    <t xml:space="preserve">Museum </t>
  </si>
  <si>
    <t>Appeal 2017</t>
  </si>
  <si>
    <t xml:space="preserve">Cash donations </t>
  </si>
  <si>
    <r>
      <rPr>
        <b/>
        <sz val="10"/>
        <rFont val="Arial"/>
        <family val="2"/>
      </rPr>
      <t>Education</t>
    </r>
    <r>
      <rPr>
        <sz val="10"/>
        <rFont val="Arial"/>
        <family val="2"/>
      </rPr>
      <t xml:space="preserve"> Program  (Barker Fund) </t>
    </r>
    <r>
      <rPr>
        <b/>
        <sz val="10"/>
        <rFont val="Arial"/>
        <family val="2"/>
      </rPr>
      <t>remaining balance</t>
    </r>
  </si>
  <si>
    <t>Appeal 2018</t>
  </si>
  <si>
    <t>Endowment Fund (not incl.Money Mkt.)</t>
  </si>
  <si>
    <t>Education Program  (Barker Fund)</t>
  </si>
  <si>
    <r>
      <rPr>
        <b/>
        <sz val="10"/>
        <rFont val="Arial"/>
        <family val="2"/>
      </rPr>
      <t>"2 Old Elm work"</t>
    </r>
    <r>
      <rPr>
        <sz val="8"/>
        <rFont val="Arial"/>
        <family val="2"/>
      </rPr>
      <t>(donor requests separtate line item)</t>
    </r>
  </si>
  <si>
    <r>
      <t xml:space="preserve">Billerica-fee: variance app - 2 Old Elm </t>
    </r>
    <r>
      <rPr>
        <sz val="8"/>
        <rFont val="Arial"/>
        <family val="2"/>
      </rPr>
      <t>(9/20/</t>
    </r>
    <r>
      <rPr>
        <b/>
        <u/>
        <sz val="8"/>
        <rFont val="Arial"/>
        <family val="2"/>
      </rPr>
      <t>18</t>
    </r>
    <r>
      <rPr>
        <sz val="8"/>
        <rFont val="Arial"/>
        <family val="2"/>
      </rPr>
      <t>)</t>
    </r>
  </si>
  <si>
    <r>
      <t xml:space="preserve">     During 2019, </t>
    </r>
    <r>
      <rPr>
        <b/>
        <u/>
        <sz val="9"/>
        <rFont val="Arial"/>
        <family val="2"/>
      </rPr>
      <t>All</t>
    </r>
    <r>
      <rPr>
        <b/>
        <sz val="9"/>
        <rFont val="Arial"/>
        <family val="2"/>
      </rPr>
      <t xml:space="preserve"> Endowment</t>
    </r>
    <r>
      <rPr>
        <sz val="9"/>
        <rFont val="Arial"/>
        <family val="2"/>
      </rPr>
      <t xml:space="preserve"> Fund money held in the MCA checking accout </t>
    </r>
    <r>
      <rPr>
        <b/>
        <u/>
        <sz val="9"/>
        <rFont val="Arial"/>
        <family val="2"/>
      </rPr>
      <t>or</t>
    </r>
    <r>
      <rPr>
        <sz val="9"/>
        <rFont val="Arial"/>
        <family val="2"/>
      </rPr>
      <t xml:space="preserve"> held in Money Market Acct #1</t>
    </r>
  </si>
  <si>
    <r>
      <rPr>
        <b/>
        <sz val="10"/>
        <rFont val="Arial"/>
        <family val="2"/>
      </rPr>
      <t>Endowment Fun</t>
    </r>
    <r>
      <rPr>
        <sz val="10"/>
        <rFont val="Arial"/>
        <family val="2"/>
      </rPr>
      <t>d</t>
    </r>
    <r>
      <rPr>
        <sz val="8"/>
        <rFont val="Arial"/>
        <family val="2"/>
      </rPr>
      <t xml:space="preserve"> (in </t>
    </r>
    <r>
      <rPr>
        <u/>
        <sz val="8"/>
        <rFont val="Arial"/>
        <family val="2"/>
      </rPr>
      <t>addition</t>
    </r>
    <r>
      <rPr>
        <sz val="8"/>
        <rFont val="Arial"/>
        <family val="2"/>
      </rPr>
      <t xml:space="preserve"> to Vanguard Money Mkt.)</t>
    </r>
  </si>
  <si>
    <t>Careful! The Endowment Fund must be kept separate from the 2 Old Elm money.</t>
  </si>
  <si>
    <r>
      <rPr>
        <b/>
        <u/>
        <sz val="11"/>
        <rFont val="Arial"/>
        <family val="2"/>
      </rPr>
      <t xml:space="preserve">Acct. #3 - </t>
    </r>
    <r>
      <rPr>
        <b/>
        <u/>
        <sz val="11"/>
        <color rgb="FF0070C0"/>
        <rFont val="Arial"/>
        <family val="2"/>
      </rPr>
      <t>Endowment Fund</t>
    </r>
    <r>
      <rPr>
        <b/>
        <u/>
        <sz val="11"/>
        <rFont val="Arial"/>
        <family val="2"/>
      </rPr>
      <t xml:space="preserve"> only</t>
    </r>
    <r>
      <rPr>
        <sz val="9"/>
        <rFont val="Arial"/>
        <family val="2"/>
      </rPr>
      <t xml:space="preserve"> (new 12/20/18)</t>
    </r>
  </si>
  <si>
    <r>
      <rPr>
        <b/>
        <u/>
        <sz val="11"/>
        <rFont val="Arial"/>
        <family val="2"/>
      </rPr>
      <t>Acct. #4 -</t>
    </r>
    <r>
      <rPr>
        <b/>
        <u/>
        <sz val="11"/>
        <color rgb="FF0070C0"/>
        <rFont val="Arial"/>
        <family val="2"/>
      </rPr>
      <t xml:space="preserve"> 2 Old Elm</t>
    </r>
    <r>
      <rPr>
        <b/>
        <u/>
        <sz val="11"/>
        <rFont val="Arial"/>
        <family val="2"/>
      </rPr>
      <t xml:space="preserve"> Construction</t>
    </r>
    <r>
      <rPr>
        <sz val="9"/>
        <rFont val="Arial"/>
        <family val="2"/>
      </rPr>
      <t xml:space="preserve"> (new 10/18/19)</t>
    </r>
  </si>
  <si>
    <r>
      <t xml:space="preserve">Acct. #2 - </t>
    </r>
    <r>
      <rPr>
        <b/>
        <u/>
        <sz val="11"/>
        <color rgb="FF0070C0"/>
        <rFont val="Arial"/>
        <family val="2"/>
      </rPr>
      <t>Building Fund</t>
    </r>
    <r>
      <rPr>
        <b/>
        <u/>
        <sz val="11"/>
        <rFont val="Arial"/>
        <family val="2"/>
      </rPr>
      <t xml:space="preserve"> only</t>
    </r>
    <r>
      <rPr>
        <sz val="9"/>
        <rFont val="Arial"/>
        <family val="2"/>
      </rPr>
      <t xml:space="preserve"> (new 12/12/18)</t>
    </r>
  </si>
  <si>
    <t xml:space="preserve">Total (net) Obligations </t>
  </si>
  <si>
    <t xml:space="preserve">      at Citizens Bank has been moved into this account at Vanguard.</t>
  </si>
  <si>
    <t>Appeal 2019</t>
  </si>
  <si>
    <r>
      <t xml:space="preserve">The </t>
    </r>
    <r>
      <rPr>
        <u/>
        <sz val="9"/>
        <rFont val="Arial"/>
        <family val="2"/>
      </rPr>
      <t>total</t>
    </r>
    <r>
      <rPr>
        <sz val="9"/>
        <rFont val="Arial"/>
        <family val="2"/>
      </rPr>
      <t xml:space="preserve"> "</t>
    </r>
    <r>
      <rPr>
        <b/>
        <sz val="9"/>
        <rFont val="Arial"/>
        <family val="2"/>
      </rPr>
      <t>General Fund</t>
    </r>
    <r>
      <rPr>
        <sz val="9"/>
        <rFont val="Arial"/>
        <family val="2"/>
      </rPr>
      <t>" is the same as "Net Available Funds", the total at the bottom of Page 3.</t>
    </r>
  </si>
  <si>
    <r>
      <t xml:space="preserve">As of 11/08/19 contains </t>
    </r>
    <r>
      <rPr>
        <b/>
        <u/>
        <sz val="11"/>
        <rFont val="Arial"/>
        <family val="2"/>
      </rPr>
      <t>only</t>
    </r>
    <r>
      <rPr>
        <sz val="11"/>
        <rFont val="Arial"/>
        <family val="2"/>
      </rPr>
      <t xml:space="preserve"> Endowment Fund,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 xml:space="preserve"> Construction money:</t>
    </r>
  </si>
  <si>
    <r>
      <t xml:space="preserve">Acct. #1 - </t>
    </r>
    <r>
      <rPr>
        <b/>
        <u/>
        <sz val="11"/>
        <color rgb="FF0070C0"/>
        <rFont val="Arial"/>
        <family val="2"/>
      </rPr>
      <t>General Fund</t>
    </r>
    <r>
      <rPr>
        <u/>
        <sz val="9"/>
        <color rgb="FF0070C0"/>
        <rFont val="Arial"/>
        <family val="2"/>
      </rPr>
      <t xml:space="preserve"> </t>
    </r>
    <r>
      <rPr>
        <u/>
        <sz val="9"/>
        <rFont val="Arial"/>
        <family val="2"/>
      </rPr>
      <t>(  Mixed Purposes)</t>
    </r>
  </si>
  <si>
    <r>
      <t>Vanguard M'sex Canal Assoc Brokerage Acct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(new 10/18/19)</t>
    </r>
  </si>
  <si>
    <t>none this period</t>
  </si>
  <si>
    <r>
      <t xml:space="preserve">SUMMARY OF OPERATING ASSETS  </t>
    </r>
    <r>
      <rPr>
        <b/>
        <sz val="11"/>
        <rFont val="Arial"/>
        <family val="2"/>
      </rPr>
      <t>(General Fund</t>
    </r>
    <r>
      <rPr>
        <sz val="11"/>
        <rFont val="Arial"/>
        <family val="2"/>
      </rPr>
      <t xml:space="preserve"> a/k/a </t>
    </r>
    <r>
      <rPr>
        <b/>
        <sz val="11"/>
        <rFont val="Arial"/>
        <family val="2"/>
      </rPr>
      <t>Current Expenses</t>
    </r>
    <r>
      <rPr>
        <sz val="11"/>
        <rFont val="Arial"/>
        <family val="2"/>
      </rPr>
      <t>)</t>
    </r>
  </si>
  <si>
    <r>
      <rPr>
        <sz val="10"/>
        <rFont val="Arial"/>
        <family val="2"/>
      </rPr>
      <t xml:space="preserve">   + Activity</t>
    </r>
  </si>
  <si>
    <t>The MCA's 2017 &amp; 2018 financial records were reviewed in April 2020, by Amy Phelan, CPA</t>
  </si>
  <si>
    <t xml:space="preserve"> were signed and sent to IRS on June 29, 2020, and to Massachusetts on June 30.</t>
  </si>
  <si>
    <t xml:space="preserve"> of Tonneson Co.  Final corrected IRS 990 for 2017 and 2018 and Mass form PC for 2018 </t>
  </si>
  <si>
    <r>
      <rPr>
        <b/>
        <sz val="9"/>
        <color theme="3" tint="0.39997558519241921"/>
        <rFont val="Arial"/>
        <family val="2"/>
      </rPr>
      <t>Note:</t>
    </r>
    <r>
      <rPr>
        <sz val="9"/>
        <color theme="3" tint="0.39997558519241921"/>
        <rFont val="Arial"/>
        <family val="2"/>
      </rPr>
      <t xml:space="preserve"> The "2 Old Elm" account </t>
    </r>
    <r>
      <rPr>
        <b/>
        <sz val="9"/>
        <color rgb="FFFF0000"/>
        <rFont val="Arial"/>
        <family val="2"/>
      </rPr>
      <t>no longer includes</t>
    </r>
    <r>
      <rPr>
        <sz val="9"/>
        <color theme="3" tint="0.39997558519241921"/>
        <rFont val="Arial"/>
        <family val="2"/>
      </rPr>
      <t xml:space="preserve"> any money remaining in Money Mkt #1</t>
    </r>
  </si>
  <si>
    <t>Appeal 2020</t>
  </si>
  <si>
    <r>
      <t xml:space="preserve">Citizen's Bank </t>
    </r>
    <r>
      <rPr>
        <b/>
        <sz val="10"/>
        <rFont val="Arial"/>
        <family val="2"/>
      </rPr>
      <t>checking account</t>
    </r>
  </si>
  <si>
    <r>
      <rPr>
        <b/>
        <sz val="9"/>
        <color rgb="FFFF0000"/>
        <rFont val="Arial"/>
        <family val="2"/>
      </rPr>
      <t xml:space="preserve">Neither </t>
    </r>
    <r>
      <rPr>
        <sz val="9"/>
        <color rgb="FFFF0000"/>
        <rFont val="Arial"/>
        <family val="2"/>
      </rPr>
      <t>Citizens Bank Money Market account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includes</t>
    </r>
    <r>
      <rPr>
        <b/>
        <sz val="9"/>
        <color rgb="FFFF0000"/>
        <rFont val="Arial"/>
        <family val="2"/>
      </rPr>
      <t xml:space="preserve"> any</t>
    </r>
    <r>
      <rPr>
        <sz val="9"/>
        <color rgb="FFFF0000"/>
        <rFont val="Arial"/>
        <family val="2"/>
      </rPr>
      <t xml:space="preserve"> money from the "2 Old Elm St." account.   </t>
    </r>
  </si>
  <si>
    <r>
      <rPr>
        <b/>
        <sz val="10"/>
        <rFont val="Arial"/>
        <family val="2"/>
      </rPr>
      <t xml:space="preserve">New Museum Bldg Fund </t>
    </r>
    <r>
      <rPr>
        <sz val="10"/>
        <rFont val="Arial"/>
        <family val="2"/>
      </rPr>
      <t>(not incl.Money Mkt.)</t>
    </r>
  </si>
  <si>
    <r>
      <rPr>
        <b/>
        <u/>
        <sz val="10"/>
        <rFont val="Arial"/>
        <family val="2"/>
      </rPr>
      <t>New Museum Bldg Fund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(in </t>
    </r>
    <r>
      <rPr>
        <u/>
        <sz val="8"/>
        <rFont val="Arial"/>
        <family val="2"/>
      </rPr>
      <t>addition</t>
    </r>
    <r>
      <rPr>
        <sz val="8"/>
        <rFont val="Arial"/>
        <family val="2"/>
      </rPr>
      <t xml:space="preserve"> to Citizens Money Mkt. acct. #2.)</t>
    </r>
  </si>
  <si>
    <r>
      <rPr>
        <u/>
        <sz val="10"/>
        <color theme="1"/>
        <rFont val="Arial"/>
        <family val="2"/>
      </rPr>
      <t>"2 Old Elm work"</t>
    </r>
    <r>
      <rPr>
        <sz val="10"/>
        <color theme="1"/>
        <rFont val="Arial"/>
        <family val="2"/>
      </rPr>
      <t xml:space="preserve"> account's</t>
    </r>
    <r>
      <rPr>
        <b/>
        <sz val="10"/>
        <color theme="1"/>
        <rFont val="Arial"/>
        <family val="2"/>
      </rPr>
      <t xml:space="preserve"> remaining balance</t>
    </r>
  </si>
  <si>
    <t>The MCA's records for FY2019 (5/1/19-4/30/2020) were reviewed in March 2021, by Rich</t>
  </si>
  <si>
    <t xml:space="preserve">March 15, 2021 deadline.  </t>
  </si>
  <si>
    <t xml:space="preserve">Tonneson + Co has requested one-time exemption from audit for M.C.A. provided that </t>
  </si>
  <si>
    <t xml:space="preserve">Eagleston of Tonneson + Co.   IRS 990 and Mass PC reports were filed on the extended </t>
  </si>
  <si>
    <t>current Year (ending April 30, 2021) receipts are less than $500,000.  I believe that they are.</t>
  </si>
  <si>
    <t xml:space="preserve">   current short-staffing issues.  She is looking into it.</t>
  </si>
  <si>
    <t>6/28/21: Amy recommends we do NOT pay while she continues to attempt to contact IRS.</t>
  </si>
  <si>
    <t>IRS has assessed a Tax Penalty, $5900 plus interest against Middlesex Canal Association</t>
  </si>
  <si>
    <t>Appeal 2021</t>
  </si>
  <si>
    <t xml:space="preserve"> </t>
  </si>
  <si>
    <t xml:space="preserve">Rich Eagleston and Amy Phelan of Tonneson + Co. prepared financial statements and tax </t>
  </si>
  <si>
    <t xml:space="preserve">reports (IRS 990 + Mass PC)  for FY 2021 (5/1/21-4/30/22). These were filed 3/14/22, the day </t>
  </si>
  <si>
    <t>On 9/27/21,  IRS sent reminder on overdue Y/E 4/30/2019.  We copied CPA.</t>
  </si>
  <si>
    <t>before due.  "3ABC" real estate tax exempions were filed with towns on 3/16 (due 3/30)</t>
  </si>
  <si>
    <t>12/6/21 - 4/22/22</t>
  </si>
  <si>
    <r>
      <rPr>
        <b/>
        <sz val="10"/>
        <color rgb="FF0070C0"/>
        <rFont val="Arial"/>
        <family val="2"/>
      </rPr>
      <t>Note:</t>
    </r>
    <r>
      <rPr>
        <sz val="10"/>
        <color rgb="FF0070C0"/>
        <rFont val="Arial"/>
        <family val="2"/>
      </rPr>
      <t xml:space="preserve"> interest on grants has been retained in the General Fund</t>
    </r>
  </si>
  <si>
    <t>2020, noting a problem with our form PC for 2019.  I thought this was satisfied years ago.</t>
  </si>
  <si>
    <t>8/10/22 I proveded it to CPA the paper and eFiles for our 2021-2022 taxes.</t>
  </si>
  <si>
    <t>9/1/2022.  Mr. Eagleston,CPA at tonneson+co says he hopes to have our taxes done by year end.</t>
  </si>
  <si>
    <t>1/5/2019 The MCA's financial records were audited on January 5, 2019, by Howard Winkler.</t>
  </si>
  <si>
    <t>On 9/17/22,  IRS sent rejection of 990EZ Y/E 4/30/2019.  We provided the letter to CPA.</t>
  </si>
  <si>
    <t xml:space="preserve"> Billerica CPC Remaining balance</t>
  </si>
  <si>
    <t xml:space="preserve"> Currently,  all "General Fund" only.</t>
  </si>
  <si>
    <r>
      <rPr>
        <b/>
        <u/>
        <sz val="10"/>
        <rFont val="Arial"/>
        <family val="2"/>
      </rPr>
      <t>Unrestricted</t>
    </r>
    <r>
      <rPr>
        <sz val="10"/>
        <rFont val="Arial"/>
        <family val="2"/>
      </rPr>
      <t xml:space="preserve"> Gen'l Fund in Citizen's Bank </t>
    </r>
    <r>
      <rPr>
        <b/>
        <sz val="10"/>
        <rFont val="Arial"/>
        <family val="2"/>
      </rPr>
      <t>Money Mkt acct #1</t>
    </r>
    <r>
      <rPr>
        <sz val="10"/>
        <rFont val="Arial"/>
        <family val="2"/>
      </rPr>
      <t>:</t>
    </r>
  </si>
  <si>
    <t>On 10/1/22,  IRS sent reminder on overdue Y/E 4/30/2019.  We copied CPA.</t>
  </si>
  <si>
    <t>Appeal 2022</t>
  </si>
  <si>
    <t xml:space="preserve">    (2nd of 2 $25,000 Comm of Mass grant for capital improvements, rec'd 10/19.  First half rec'd  May 5, 2022.)</t>
  </si>
  <si>
    <r>
      <t xml:space="preserve">Town of </t>
    </r>
    <r>
      <rPr>
        <b/>
        <sz val="10"/>
        <rFont val="Arial"/>
        <family val="2"/>
      </rPr>
      <t>Billerica  CPC</t>
    </r>
    <r>
      <rPr>
        <sz val="9"/>
        <rFont val="Arial"/>
        <family val="2"/>
      </rPr>
      <t xml:space="preserve">:  Award - Museum 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 xml:space="preserve">Construction  </t>
    </r>
  </si>
  <si>
    <t>On 9/17/2022 form "180npcar"due by 11/1/2022 was mailed to the Mass Secretary of State's office.</t>
  </si>
  <si>
    <t>It was returned by USPS as "undeliverable" on 11/13/22.  Re-mailed on 11//14.   The filing fee</t>
  </si>
  <si>
    <t>check was deposited to the Mass Sec of State account on 11/23/2022.</t>
  </si>
  <si>
    <r>
      <t xml:space="preserve"> Unspent  "FY 23 / 3rd Award final"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(rec'd 11/10)</t>
    </r>
  </si>
  <si>
    <r>
      <t xml:space="preserve">OBLIGATIONS </t>
    </r>
    <r>
      <rPr>
        <sz val="9"/>
        <rFont val="Arial"/>
        <family val="2"/>
      </rPr>
      <t xml:space="preserve">(part of checkbook balance, but </t>
    </r>
    <r>
      <rPr>
        <b/>
        <u/>
        <sz val="9"/>
        <rFont val="Arial"/>
        <family val="2"/>
      </rPr>
      <t>not</t>
    </r>
    <r>
      <rPr>
        <sz val="9"/>
        <rFont val="Arial"/>
        <family val="2"/>
      </rPr>
      <t xml:space="preserve"> Genl Fund):</t>
    </r>
  </si>
  <si>
    <t>a person at IRS.  The IRS maintains that MCA owes the tax penalty plus interest.</t>
  </si>
  <si>
    <t>Amy will attempt to contact somebody else in hope of a different opinion.</t>
  </si>
  <si>
    <t>2/2/23 Spoke to Amy Phelan of Tonneson via phone.  She was finally able to connect with a</t>
  </si>
  <si>
    <t>3ABC tax forms are due (with extension to Wilmington and Billerica assesors by 3/31/23.</t>
  </si>
  <si>
    <t xml:space="preserve">3ABC depends on Mass PC and IRS 990  both of which are due by 3/15/23. </t>
  </si>
  <si>
    <r>
      <t xml:space="preserve">for failure to file form IRS 990 for </t>
    </r>
    <r>
      <rPr>
        <b/>
        <sz val="10"/>
        <color rgb="FFFF0000"/>
        <rFont val="Arial"/>
        <family val="2"/>
      </rPr>
      <t>Fiscal Year ending April 30, 2019</t>
    </r>
    <r>
      <rPr>
        <sz val="10"/>
        <color rgb="FFFF0000"/>
        <rFont val="Arial"/>
        <family val="2"/>
      </rPr>
      <t>.</t>
    </r>
  </si>
  <si>
    <r>
      <t xml:space="preserve">Amy Phelan, CPA of Tonneson+Co believes this is an </t>
    </r>
    <r>
      <rPr>
        <u/>
        <sz val="10"/>
        <color rgb="FFFF0000"/>
        <rFont val="Arial"/>
        <family val="2"/>
      </rPr>
      <t>IRS</t>
    </r>
    <r>
      <rPr>
        <sz val="10"/>
        <color rgb="FFFF0000"/>
        <rFont val="Arial"/>
        <family val="2"/>
      </rPr>
      <t xml:space="preserve"> error caused by their </t>
    </r>
  </si>
  <si>
    <r>
      <t xml:space="preserve">On 7/9/2022 we received a letter from the </t>
    </r>
    <r>
      <rPr>
        <b/>
        <sz val="9"/>
        <color rgb="FFFF0000"/>
        <rFont val="Arial"/>
        <family val="2"/>
      </rPr>
      <t>Mass. Attourney General's office</t>
    </r>
    <r>
      <rPr>
        <sz val="9"/>
        <color rgb="FFFF0000"/>
        <rFont val="Arial"/>
        <family val="2"/>
      </rPr>
      <t xml:space="preserve"> dated January 6,</t>
    </r>
  </si>
  <si>
    <t xml:space="preserve">3/13/23 FY 4/30/22 Mass PC mailed to Mass Atty Genl.  </t>
  </si>
  <si>
    <t>3/15/23  Billerica Assessors objected to our 3ABC, mistakenly thinking we had submitted it for a prior year.</t>
  </si>
  <si>
    <r>
      <t xml:space="preserve">   </t>
    </r>
    <r>
      <rPr>
        <b/>
        <sz val="9"/>
        <color rgb="FFFF0000"/>
        <rFont val="Arial"/>
        <family val="2"/>
      </rPr>
      <t xml:space="preserve"> *</t>
    </r>
    <r>
      <rPr>
        <b/>
        <sz val="9"/>
        <rFont val="Arial"/>
        <family val="2"/>
      </rPr>
      <t xml:space="preserve"> Pre-paid Reardon Room rentals: </t>
    </r>
    <r>
      <rPr>
        <b/>
        <sz val="9"/>
        <color rgb="FFFF0000"/>
        <rFont val="Arial"/>
        <family val="2"/>
      </rPr>
      <t>none.</t>
    </r>
  </si>
  <si>
    <t xml:space="preserve">    ( Massachusetts Development Finance: Cultural Facilities  - reimbursement 2 Old Elm constr. )</t>
  </si>
  <si>
    <t>3ABC tax forms were provided to Wilmington and Billerica assesors on 3/13/23.</t>
  </si>
  <si>
    <r>
      <t xml:space="preserve">FINANCIAL ACCOUNTING    (page 1 of 6: Monthly </t>
    </r>
    <r>
      <rPr>
        <b/>
        <sz val="14"/>
        <rFont val="Arial"/>
        <family val="2"/>
      </rPr>
      <t>Income and Expenses</t>
    </r>
    <r>
      <rPr>
        <sz val="12"/>
        <rFont val="Arial"/>
        <family val="2"/>
      </rPr>
      <t xml:space="preserve"> )</t>
    </r>
  </si>
  <si>
    <r>
      <t xml:space="preserve">FINANCIAL ACCOUNTING (page 2 of 6, </t>
    </r>
    <r>
      <rPr>
        <b/>
        <sz val="12"/>
        <color rgb="FF0070C0"/>
        <rFont val="Arial"/>
        <family val="2"/>
      </rPr>
      <t>investment accounts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)</t>
    </r>
  </si>
  <si>
    <r>
      <t xml:space="preserve">FINANCIAL ACCOUNTING (page 3 of 6, </t>
    </r>
    <r>
      <rPr>
        <b/>
        <sz val="14"/>
        <rFont val="Arial"/>
        <family val="2"/>
      </rPr>
      <t>Obligations</t>
    </r>
    <r>
      <rPr>
        <sz val="12"/>
        <rFont val="Arial"/>
        <family val="2"/>
      </rPr>
      <t>, Net available funds)</t>
    </r>
  </si>
  <si>
    <r>
      <t xml:space="preserve">FINANCIAL ACCOUNTING (page 4 of 6, </t>
    </r>
    <r>
      <rPr>
        <b/>
        <sz val="14"/>
        <rFont val="Arial"/>
        <family val="2"/>
      </rPr>
      <t>Annual Appeal</t>
    </r>
    <r>
      <rPr>
        <sz val="12"/>
        <rFont val="Arial"/>
        <family val="2"/>
      </rPr>
      <t>, with designated purposes)</t>
    </r>
  </si>
  <si>
    <t xml:space="preserve">    (from Mass. Development Finance Cultural Facilities reimbursement for 2 Old Elm constr.   rec'd  March 23, 2023.)</t>
  </si>
  <si>
    <t>3/11/23 FY 4/30/22  IRS 990 filing authorization mailed to Tonneson</t>
  </si>
  <si>
    <r>
      <t xml:space="preserve">from </t>
    </r>
    <r>
      <rPr>
        <b/>
        <sz val="9"/>
        <color theme="4" tint="-0.249977111117893"/>
        <rFont val="Arial"/>
        <family val="2"/>
      </rPr>
      <t>(</t>
    </r>
    <r>
      <rPr>
        <b/>
        <sz val="10"/>
        <color theme="4" tint="-0.249977111117893"/>
        <rFont val="Arial"/>
        <family val="2"/>
      </rPr>
      <t>3</t>
    </r>
    <r>
      <rPr>
        <b/>
        <sz val="9"/>
        <color theme="4" tint="-0.249977111117893"/>
        <rFont val="Arial"/>
        <family val="2"/>
      </rPr>
      <t>/23)</t>
    </r>
    <r>
      <rPr>
        <sz val="8"/>
        <color theme="4" tint="-0.249977111117893"/>
        <rFont val="Arial"/>
        <family val="2"/>
      </rPr>
      <t xml:space="preserve"> Mass. Development Finance Cultural Facilities reimbursement for 2 Old Elm constr. </t>
    </r>
  </si>
  <si>
    <t xml:space="preserve">FOR PERIOD FROM June 1, 2023 to June 30, 2023 </t>
  </si>
  <si>
    <t>CITIZ BK CHK ACCT June 1, 2023</t>
  </si>
  <si>
    <r>
      <t xml:space="preserve">Outstanding checks </t>
    </r>
    <r>
      <rPr>
        <sz val="9"/>
        <rFont val="Arial"/>
        <family val="2"/>
      </rPr>
      <t>(as of 6/30/23)</t>
    </r>
  </si>
  <si>
    <t>CITIZ BK CHK ACCT June 30, 2023</t>
  </si>
  <si>
    <r>
      <t>CITIZ BK Money Mkt ACCT</t>
    </r>
    <r>
      <rPr>
        <sz val="10"/>
        <rFont val="Arial"/>
        <family val="2"/>
      </rPr>
      <t xml:space="preserve">  May 31, 2023</t>
    </r>
  </si>
  <si>
    <r>
      <t>June interest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(6/30)</t>
    </r>
  </si>
  <si>
    <r>
      <t>CITIZ BK Money Mkt  ACCT #2</t>
    </r>
    <r>
      <rPr>
        <b/>
        <sz val="9"/>
        <rFont val="Arial"/>
        <family val="2"/>
      </rPr>
      <t xml:space="preserve"> June 30, 2023</t>
    </r>
  </si>
  <si>
    <r>
      <t>CITIZ BK Money Mkt  ACCT #2</t>
    </r>
    <r>
      <rPr>
        <b/>
        <sz val="9"/>
        <rFont val="Arial"/>
        <family val="2"/>
      </rPr>
      <t xml:space="preserve">  June 30, 2023</t>
    </r>
  </si>
  <si>
    <t>Vanguard "Broker" ACCT  as of May 31, 2023</t>
  </si>
  <si>
    <r>
      <rPr>
        <b/>
        <sz val="11"/>
        <rFont val="Arial"/>
        <family val="2"/>
      </rPr>
      <t>Vanguard "Broker" (</t>
    </r>
    <r>
      <rPr>
        <b/>
        <sz val="11"/>
        <color rgb="FF0070C0"/>
        <rFont val="Arial"/>
        <family val="2"/>
      </rPr>
      <t>2 Old Elm</t>
    </r>
    <r>
      <rPr>
        <b/>
        <sz val="11"/>
        <rFont val="Arial"/>
        <family val="2"/>
      </rPr>
      <t xml:space="preserve">)  ACCT #4 </t>
    </r>
    <r>
      <rPr>
        <sz val="10"/>
        <rFont val="Arial"/>
        <family val="2"/>
      </rPr>
      <t xml:space="preserve"> June 30, 2023</t>
    </r>
  </si>
  <si>
    <t>Vanguard "FEDERAL Money Mkt" ACCT May 31, 2023</t>
  </si>
  <si>
    <r>
      <t xml:space="preserve">Vanguard "FEDERAL Money Mkt"  </t>
    </r>
    <r>
      <rPr>
        <b/>
        <sz val="11"/>
        <color rgb="FF0070C0"/>
        <rFont val="Arial"/>
        <family val="2"/>
      </rPr>
      <t>Endowment</t>
    </r>
    <r>
      <rPr>
        <b/>
        <sz val="8"/>
        <rFont val="Arial"/>
        <family val="2"/>
      </rPr>
      <t xml:space="preserve"> June 30, 2023</t>
    </r>
  </si>
  <si>
    <r>
      <t xml:space="preserve">NET OPERATING ASSETS </t>
    </r>
    <r>
      <rPr>
        <sz val="11"/>
        <rFont val="Arial"/>
        <family val="2"/>
      </rPr>
      <t xml:space="preserve"> (a/k/a </t>
    </r>
    <r>
      <rPr>
        <b/>
        <i/>
        <sz val="11"/>
        <color rgb="FF0070C0"/>
        <rFont val="Arial"/>
        <family val="2"/>
      </rPr>
      <t>"General Fund"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June 30, 2023</t>
    </r>
  </si>
  <si>
    <r>
      <t>OPERATING ASSETS (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OBLIGATIONS)</t>
    </r>
    <r>
      <rPr>
        <sz val="11"/>
        <rFont val="Arial"/>
        <family val="2"/>
      </rPr>
      <t>:June 30, 2023</t>
    </r>
  </si>
  <si>
    <r>
      <rPr>
        <sz val="10"/>
        <rFont val="Arial"/>
        <family val="2"/>
      </rPr>
      <t>Dividend</t>
    </r>
    <r>
      <rPr>
        <sz val="11"/>
        <rFont val="Arial"/>
        <family val="2"/>
      </rPr>
      <t xml:space="preserve"> </t>
    </r>
    <r>
      <rPr>
        <b/>
        <sz val="9"/>
        <rFont val="Arial"/>
        <family val="2"/>
      </rPr>
      <t>6/30/23</t>
    </r>
  </si>
  <si>
    <r>
      <t>Philadelphia Insur.Co: annual general liab.</t>
    </r>
    <r>
      <rPr>
        <b/>
        <sz val="8"/>
        <rFont val="Arial"/>
        <family val="2"/>
      </rPr>
      <t>(6/1)</t>
    </r>
  </si>
  <si>
    <r>
      <t xml:space="preserve"> - MBL Land Development &amp; Permitting, Corp </t>
    </r>
    <r>
      <rPr>
        <b/>
        <sz val="8"/>
        <rFont val="Arial"/>
        <family val="2"/>
      </rPr>
      <t>(6/3)</t>
    </r>
  </si>
  <si>
    <r>
      <rPr>
        <sz val="9"/>
        <rFont val="Arial"/>
        <family val="2"/>
      </rPr>
      <t xml:space="preserve">American Canal Society dues </t>
    </r>
    <r>
      <rPr>
        <b/>
        <sz val="8"/>
        <rFont val="Arial"/>
        <family val="2"/>
      </rPr>
      <t>(6/6)</t>
    </r>
  </si>
  <si>
    <r>
      <t xml:space="preserve"> - Billerica Police Dept-2 Old Elm-traffic dtl </t>
    </r>
    <r>
      <rPr>
        <b/>
        <sz val="8"/>
        <rFont val="Arial"/>
        <family val="2"/>
      </rPr>
      <t>(6/7)</t>
    </r>
  </si>
  <si>
    <r>
      <rPr>
        <sz val="9"/>
        <rFont val="Arial"/>
        <family val="2"/>
      </rPr>
      <t>Dues - proprietor Rick Cummings</t>
    </r>
    <r>
      <rPr>
        <sz val="11"/>
        <rFont val="Arial"/>
        <family val="2"/>
      </rPr>
      <t xml:space="preserve"> </t>
    </r>
    <r>
      <rPr>
        <b/>
        <sz val="8"/>
        <rFont val="Arial"/>
        <family val="2"/>
      </rPr>
      <t>(6/10)</t>
    </r>
  </si>
  <si>
    <r>
      <rPr>
        <sz val="9"/>
        <rFont val="Arial"/>
        <family val="2"/>
      </rPr>
      <t>U.S.Postal Service - Rent Box 333 Billerica</t>
    </r>
    <r>
      <rPr>
        <sz val="8"/>
        <rFont val="Arial"/>
        <family val="2"/>
      </rPr>
      <t xml:space="preserve"> (6/11)</t>
    </r>
  </si>
  <si>
    <r>
      <rPr>
        <b/>
        <sz val="9"/>
        <color rgb="FFFF0000"/>
        <rFont val="Calibri"/>
        <family val="2"/>
        <scheme val="minor"/>
      </rPr>
      <t>6/12/23</t>
    </r>
    <r>
      <rPr>
        <sz val="9"/>
        <color rgb="FFFF0000"/>
        <rFont val="Calibri"/>
        <family val="2"/>
        <scheme val="minor"/>
      </rPr>
      <t xml:space="preserve"> I proveded the letter to CPA along with the paper and eFiles for our 2022-2023 taxes.</t>
    </r>
  </si>
  <si>
    <t>from 5-27-23 to 6-11-2023</t>
  </si>
  <si>
    <r>
      <t xml:space="preserve">Reardon Room rental by K.Malone </t>
    </r>
    <r>
      <rPr>
        <b/>
        <sz val="8"/>
        <rFont val="Arial"/>
        <family val="2"/>
      </rPr>
      <t>(5/10)</t>
    </r>
  </si>
  <si>
    <r>
      <t>Sale 1 VerPlanck map book</t>
    </r>
    <r>
      <rPr>
        <b/>
        <i/>
        <sz val="8"/>
        <rFont val="Arial"/>
        <family val="2"/>
      </rPr>
      <t xml:space="preserve">  (6/4)</t>
    </r>
  </si>
  <si>
    <r>
      <t>Sale 1 "Incredible Ditch"</t>
    </r>
    <r>
      <rPr>
        <b/>
        <i/>
        <sz val="8"/>
        <rFont val="Arial"/>
        <family val="2"/>
      </rPr>
      <t xml:space="preserve"> book (6/4)</t>
    </r>
  </si>
  <si>
    <r>
      <t>Sale 2 Hoxie maps</t>
    </r>
    <r>
      <rPr>
        <b/>
        <i/>
        <sz val="8"/>
        <rFont val="Arial"/>
        <family val="2"/>
      </rPr>
      <t xml:space="preserve"> (6/4 &amp; 6/10)</t>
    </r>
  </si>
  <si>
    <r>
      <rPr>
        <sz val="9"/>
        <rFont val="Arial"/>
        <family val="2"/>
      </rPr>
      <t>5 Postcards</t>
    </r>
    <r>
      <rPr>
        <i/>
        <sz val="9"/>
        <rFont val="Arial"/>
        <family val="2"/>
      </rPr>
      <t xml:space="preserve"> </t>
    </r>
    <r>
      <rPr>
        <b/>
        <i/>
        <sz val="8"/>
        <rFont val="Arial"/>
        <family val="2"/>
      </rPr>
      <t>(6/11)</t>
    </r>
  </si>
  <si>
    <r>
      <rPr>
        <sz val="9"/>
        <rFont val="Arial"/>
        <family val="2"/>
      </rPr>
      <t xml:space="preserve">Dues - proprietor Matthew Ducey </t>
    </r>
    <r>
      <rPr>
        <b/>
        <sz val="8"/>
        <rFont val="Arial"/>
        <family val="2"/>
      </rPr>
      <t xml:space="preserve"> (5/28)</t>
    </r>
  </si>
  <si>
    <r>
      <t>Sale 1 Clarke softcover</t>
    </r>
    <r>
      <rPr>
        <b/>
        <i/>
        <sz val="8"/>
        <rFont val="Arial"/>
        <family val="2"/>
      </rPr>
      <t xml:space="preserve"> book (6/10)</t>
    </r>
  </si>
  <si>
    <r>
      <t xml:space="preserve"> - to Caveney Architect Collb. </t>
    </r>
    <r>
      <rPr>
        <b/>
        <sz val="8"/>
        <rFont val="Arial"/>
        <family val="2"/>
      </rPr>
      <t>(6/13)</t>
    </r>
  </si>
  <si>
    <r>
      <t xml:space="preserve">Annual Appeal from David Miller -Building Fund </t>
    </r>
    <r>
      <rPr>
        <b/>
        <sz val="8"/>
        <rFont val="Arial"/>
        <family val="2"/>
      </rPr>
      <t>(6/14)</t>
    </r>
  </si>
  <si>
    <r>
      <t xml:space="preserve">Annual Appeal from David Miller -Endowment </t>
    </r>
    <r>
      <rPr>
        <b/>
        <sz val="8"/>
        <rFont val="Arial"/>
        <family val="2"/>
      </rPr>
      <t>(6/14)</t>
    </r>
  </si>
  <si>
    <r>
      <t xml:space="preserve">Annual Appeal from David Miller -General Fund </t>
    </r>
    <r>
      <rPr>
        <b/>
        <sz val="8"/>
        <rFont val="Arial"/>
        <family val="2"/>
      </rPr>
      <t>(6/14)</t>
    </r>
  </si>
  <si>
    <r>
      <t xml:space="preserve">+ 2022 Annual Appeal from David Miller </t>
    </r>
    <r>
      <rPr>
        <b/>
        <sz val="8"/>
        <rFont val="Arial"/>
        <family val="2"/>
      </rPr>
      <t>(6/14)</t>
    </r>
  </si>
  <si>
    <r>
      <t>The Hanover Insur. Group: annual Off&amp;Dir.</t>
    </r>
    <r>
      <rPr>
        <b/>
        <sz val="8"/>
        <rFont val="Arial"/>
        <family val="2"/>
      </rPr>
      <t>(6/15)</t>
    </r>
  </si>
  <si>
    <r>
      <t>Dues - deposited by Memb. Secy.</t>
    </r>
    <r>
      <rPr>
        <b/>
        <sz val="8"/>
        <rFont val="Arial"/>
        <family val="2"/>
      </rPr>
      <t xml:space="preserve"> (6/15)</t>
    </r>
  </si>
  <si>
    <r>
      <t xml:space="preserve"> - to John E Farmer &amp; Sons Inc-sewer</t>
    </r>
    <r>
      <rPr>
        <b/>
        <sz val="8"/>
        <rFont val="Arial"/>
        <family val="2"/>
      </rPr>
      <t xml:space="preserve"> (6/16</t>
    </r>
    <r>
      <rPr>
        <sz val="9"/>
        <rFont val="Arial"/>
        <family val="2"/>
      </rPr>
      <t>)</t>
    </r>
  </si>
  <si>
    <r>
      <t>Faulkner Mills Corp-</t>
    </r>
    <r>
      <rPr>
        <sz val="8"/>
        <rFont val="Arial"/>
        <family val="2"/>
      </rPr>
      <t xml:space="preserve">museum rent-July </t>
    </r>
    <r>
      <rPr>
        <b/>
        <sz val="8"/>
        <color theme="1"/>
        <rFont val="Arial"/>
        <family val="2"/>
      </rPr>
      <t>(6/26)</t>
    </r>
  </si>
  <si>
    <r>
      <rPr>
        <sz val="9"/>
        <rFont val="Arial"/>
        <family val="2"/>
      </rPr>
      <t>Caveney Architectural</t>
    </r>
    <r>
      <rPr>
        <sz val="8"/>
        <rFont val="Arial"/>
        <family val="2"/>
      </rPr>
      <t xml:space="preserve"> Collab. - 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(6/13)</t>
    </r>
  </si>
  <si>
    <r>
      <rPr>
        <sz val="9"/>
        <rFont val="Arial"/>
        <family val="2"/>
      </rPr>
      <t>John E Farmer &amp; Sons Inc</t>
    </r>
    <r>
      <rPr>
        <sz val="8"/>
        <rFont val="Arial"/>
        <family val="2"/>
      </rPr>
      <t>-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>-sewer</t>
    </r>
    <r>
      <rPr>
        <b/>
        <sz val="8"/>
        <rFont val="Arial"/>
        <family val="2"/>
      </rPr>
      <t xml:space="preserve"> (6/16)</t>
    </r>
  </si>
  <si>
    <r>
      <rPr>
        <sz val="9"/>
        <rFont val="Arial"/>
        <family val="2"/>
      </rPr>
      <t>Billerica Police Dept</t>
    </r>
    <r>
      <rPr>
        <sz val="8"/>
        <rFont val="Arial"/>
        <family val="2"/>
      </rPr>
      <t>.-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>-traffic details</t>
    </r>
    <r>
      <rPr>
        <b/>
        <sz val="8"/>
        <rFont val="Arial"/>
        <family val="2"/>
      </rPr>
      <t xml:space="preserve"> (6/7)</t>
    </r>
  </si>
  <si>
    <r>
      <t xml:space="preserve">MBL Land Development &amp; Permitting: 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(6/3)</t>
    </r>
  </si>
  <si>
    <t>June changes</t>
  </si>
  <si>
    <t xml:space="preserve">June changes </t>
  </si>
  <si>
    <t>12/8/22 - 6/14/23</t>
  </si>
  <si>
    <r>
      <t>FINANCIAL ACCOUNTING (page 6 of 6 ,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Tax information</t>
    </r>
    <r>
      <rPr>
        <sz val="10"/>
        <rFont val="Arial"/>
        <family val="2"/>
      </rPr>
      <t>, current and prior fiscal years)</t>
    </r>
  </si>
  <si>
    <r>
      <t>FINANCIAL ACCOUNTING (pages 5 of 6 ,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Tax information</t>
    </r>
    <r>
      <rPr>
        <sz val="10"/>
        <rFont val="Arial"/>
        <family val="2"/>
      </rPr>
      <t>, current and prior fiscal years)</t>
    </r>
  </si>
  <si>
    <t>2 Old Elm Street, I expect that both state and federal authorities will require a formal audit.</t>
  </si>
  <si>
    <t>6/12/23 I delivered my records to Rich Eagleston's office at Tonneson CPA so they can prepare</t>
  </si>
  <si>
    <t xml:space="preserve">Mass PC and IRS 990 for FY ending 4/30/22.     Given the large $$$ amounts received for work on  </t>
  </si>
  <si>
    <t>On 6/10/2022 we received a copy of letter from Mass. Attourney Gen'l's office dated January 16, 2020</t>
  </si>
  <si>
    <t>2021 Museum Fund amount reduced by $225 on 3/1/22 A/C double counting posting error on 12/31/2021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</si>
</sst>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u/>
      <sz val="9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sz val="10"/>
      <color rgb="FF008E40"/>
      <name val="Arial"/>
      <family val="2"/>
    </font>
    <font>
      <sz val="10"/>
      <color rgb="FF008E40"/>
      <name val="Calibri"/>
      <family val="2"/>
      <scheme val="minor"/>
    </font>
    <font>
      <b/>
      <sz val="8"/>
      <color theme="1"/>
      <name val="Arial"/>
      <family val="2"/>
    </font>
    <font>
      <b/>
      <i/>
      <sz val="9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70C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rgb="FF008E40"/>
      <name val="Arial"/>
      <family val="2"/>
    </font>
    <font>
      <sz val="9"/>
      <color rgb="FF008E4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008E40"/>
      <name val="Calibri"/>
      <family val="2"/>
      <scheme val="minor"/>
    </font>
    <font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EFA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220">
    <xf numFmtId="0" fontId="0" fillId="0" borderId="0" xfId="0"/>
    <xf numFmtId="39" fontId="4" fillId="0" borderId="0" xfId="4" applyNumberFormat="1" applyFont="1"/>
    <xf numFmtId="39" fontId="5" fillId="0" borderId="0" xfId="0" applyNumberFormat="1" applyFont="1"/>
    <xf numFmtId="39" fontId="6" fillId="0" borderId="0" xfId="4" applyNumberFormat="1" applyFont="1" applyAlignment="1">
      <alignment horizontal="left"/>
    </xf>
    <xf numFmtId="39" fontId="7" fillId="0" borderId="0" xfId="0" applyNumberFormat="1" applyFont="1"/>
    <xf numFmtId="39" fontId="4" fillId="0" borderId="0" xfId="0" applyNumberFormat="1" applyFont="1"/>
    <xf numFmtId="39" fontId="10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10" fillId="0" borderId="0" xfId="0" applyNumberFormat="1" applyFont="1" applyAlignment="1">
      <alignment horizontal="left"/>
    </xf>
    <xf numFmtId="39" fontId="10" fillId="0" borderId="0" xfId="0" applyNumberFormat="1" applyFont="1"/>
    <xf numFmtId="39" fontId="8" fillId="0" borderId="0" xfId="0" applyNumberFormat="1" applyFont="1"/>
    <xf numFmtId="39" fontId="10" fillId="0" borderId="0" xfId="4" applyNumberFormat="1" applyFont="1"/>
    <xf numFmtId="39" fontId="11" fillId="0" borderId="0" xfId="0" applyNumberFormat="1" applyFont="1"/>
    <xf numFmtId="39" fontId="1" fillId="0" borderId="0" xfId="0" applyNumberFormat="1" applyFont="1"/>
    <xf numFmtId="39" fontId="13" fillId="0" borderId="0" xfId="4" applyNumberFormat="1" applyFont="1" applyAlignment="1">
      <alignment horizontal="right"/>
    </xf>
    <xf numFmtId="39" fontId="20" fillId="0" borderId="0" xfId="0" applyNumberFormat="1" applyFont="1"/>
    <xf numFmtId="39" fontId="18" fillId="0" borderId="0" xfId="0" applyNumberFormat="1" applyFont="1"/>
    <xf numFmtId="39" fontId="9" fillId="0" borderId="0" xfId="4" applyNumberFormat="1" applyFont="1" applyAlignment="1">
      <alignment horizontal="right"/>
    </xf>
    <xf numFmtId="39" fontId="12" fillId="0" borderId="0" xfId="4" applyNumberFormat="1" applyFont="1"/>
    <xf numFmtId="7" fontId="17" fillId="0" borderId="0" xfId="2" applyNumberFormat="1" applyFont="1" applyFill="1" applyBorder="1"/>
    <xf numFmtId="0" fontId="16" fillId="0" borderId="0" xfId="0" applyFont="1"/>
    <xf numFmtId="39" fontId="1" fillId="0" borderId="0" xfId="0" applyNumberFormat="1" applyFont="1" applyAlignment="1">
      <alignment horizontal="center"/>
    </xf>
    <xf numFmtId="0" fontId="15" fillId="0" borderId="0" xfId="0" applyFont="1"/>
    <xf numFmtId="39" fontId="20" fillId="0" borderId="0" xfId="4" applyNumberFormat="1" applyFont="1"/>
    <xf numFmtId="39" fontId="22" fillId="0" borderId="0" xfId="0" applyNumberFormat="1" applyFont="1"/>
    <xf numFmtId="39" fontId="12" fillId="0" borderId="0" xfId="0" applyNumberFormat="1" applyFont="1"/>
    <xf numFmtId="39" fontId="1" fillId="0" borderId="0" xfId="4" applyNumberFormat="1"/>
    <xf numFmtId="39" fontId="14" fillId="0" borderId="0" xfId="2" applyNumberFormat="1" applyFont="1" applyFill="1" applyBorder="1" applyAlignment="1">
      <alignment horizontal="right"/>
    </xf>
    <xf numFmtId="0" fontId="10" fillId="0" borderId="0" xfId="0" applyFont="1"/>
    <xf numFmtId="39" fontId="15" fillId="0" borderId="0" xfId="0" applyNumberFormat="1" applyFont="1"/>
    <xf numFmtId="39" fontId="10" fillId="0" borderId="0" xfId="2" applyNumberFormat="1" applyFont="1" applyFill="1" applyBorder="1" applyAlignment="1"/>
    <xf numFmtId="0" fontId="10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39" fontId="1" fillId="0" borderId="0" xfId="4" applyNumberFormat="1" applyAlignment="1">
      <alignment horizontal="right"/>
    </xf>
    <xf numFmtId="164" fontId="1" fillId="0" borderId="0" xfId="0" applyNumberFormat="1" applyFont="1"/>
    <xf numFmtId="39" fontId="1" fillId="0" borderId="0" xfId="2" applyNumberFormat="1" applyFont="1" applyFill="1"/>
    <xf numFmtId="0" fontId="1" fillId="0" borderId="0" xfId="4"/>
    <xf numFmtId="164" fontId="1" fillId="0" borderId="0" xfId="2" applyNumberFormat="1" applyFont="1" applyFill="1"/>
    <xf numFmtId="0" fontId="10" fillId="0" borderId="0" xfId="4" applyFont="1"/>
    <xf numFmtId="164" fontId="1" fillId="0" borderId="0" xfId="4" applyNumberFormat="1"/>
    <xf numFmtId="0" fontId="17" fillId="0" borderId="0" xfId="0" applyFont="1"/>
    <xf numFmtId="14" fontId="10" fillId="0" borderId="0" xfId="0" applyNumberFormat="1" applyFont="1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37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4" fillId="0" borderId="0" xfId="0" applyFont="1"/>
    <xf numFmtId="39" fontId="21" fillId="0" borderId="0" xfId="4" applyNumberFormat="1" applyFont="1"/>
    <xf numFmtId="39" fontId="17" fillId="0" borderId="0" xfId="4" applyNumberFormat="1" applyFont="1"/>
    <xf numFmtId="7" fontId="1" fillId="0" borderId="0" xfId="3" applyNumberFormat="1" applyFont="1" applyFill="1"/>
    <xf numFmtId="0" fontId="27" fillId="0" borderId="0" xfId="0" applyFont="1"/>
    <xf numFmtId="164" fontId="27" fillId="0" borderId="0" xfId="0" applyNumberFormat="1" applyFont="1"/>
    <xf numFmtId="39" fontId="12" fillId="0" borderId="0" xfId="4" applyNumberFormat="1" applyFont="1" applyAlignment="1">
      <alignment horizontal="right"/>
    </xf>
    <xf numFmtId="44" fontId="17" fillId="0" borderId="0" xfId="2" applyFont="1" applyFill="1" applyBorder="1"/>
    <xf numFmtId="39" fontId="11" fillId="0" borderId="0" xfId="4" applyNumberFormat="1" applyFont="1"/>
    <xf numFmtId="39" fontId="32" fillId="0" borderId="0" xfId="4" applyNumberFormat="1" applyFont="1"/>
    <xf numFmtId="39" fontId="11" fillId="2" borderId="6" xfId="4" applyNumberFormat="1" applyFont="1" applyFill="1" applyBorder="1"/>
    <xf numFmtId="39" fontId="10" fillId="2" borderId="6" xfId="4" applyNumberFormat="1" applyFont="1" applyFill="1" applyBorder="1"/>
    <xf numFmtId="39" fontId="10" fillId="2" borderId="6" xfId="0" applyNumberFormat="1" applyFont="1" applyFill="1" applyBorder="1" applyAlignment="1">
      <alignment horizontal="left"/>
    </xf>
    <xf numFmtId="44" fontId="17" fillId="0" borderId="6" xfId="2" applyFont="1" applyFill="1" applyBorder="1"/>
    <xf numFmtId="39" fontId="33" fillId="3" borderId="0" xfId="4" applyNumberFormat="1" applyFont="1" applyFill="1"/>
    <xf numFmtId="39" fontId="33" fillId="0" borderId="0" xfId="4" applyNumberFormat="1" applyFont="1"/>
    <xf numFmtId="39" fontId="35" fillId="0" borderId="0" xfId="4" applyNumberFormat="1" applyFont="1"/>
    <xf numFmtId="39" fontId="35" fillId="0" borderId="0" xfId="0" applyNumberFormat="1" applyFont="1" applyAlignment="1">
      <alignment horizontal="left"/>
    </xf>
    <xf numFmtId="0" fontId="44" fillId="4" borderId="0" xfId="0" applyFont="1" applyFill="1"/>
    <xf numFmtId="39" fontId="10" fillId="3" borderId="0" xfId="4" applyNumberFormat="1" applyFont="1" applyFill="1"/>
    <xf numFmtId="39" fontId="10" fillId="3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center"/>
    </xf>
    <xf numFmtId="4" fontId="44" fillId="4" borderId="0" xfId="0" applyNumberFormat="1" applyFont="1" applyFill="1" applyAlignment="1">
      <alignment horizontal="center"/>
    </xf>
    <xf numFmtId="0" fontId="41" fillId="0" borderId="0" xfId="0" applyFont="1"/>
    <xf numFmtId="0" fontId="43" fillId="0" borderId="0" xfId="0" applyFont="1"/>
    <xf numFmtId="39" fontId="13" fillId="0" borderId="0" xfId="4" applyNumberFormat="1" applyFont="1"/>
    <xf numFmtId="39" fontId="13" fillId="0" borderId="0" xfId="0" applyNumberFormat="1" applyFont="1" applyAlignment="1">
      <alignment horizontal="left"/>
    </xf>
    <xf numFmtId="7" fontId="13" fillId="0" borderId="0" xfId="2" applyNumberFormat="1" applyFont="1" applyFill="1" applyBorder="1"/>
    <xf numFmtId="0" fontId="29" fillId="0" borderId="5" xfId="0" applyFont="1" applyBorder="1"/>
    <xf numFmtId="0" fontId="29" fillId="0" borderId="0" xfId="0" applyFont="1"/>
    <xf numFmtId="7" fontId="17" fillId="0" borderId="6" xfId="2" applyNumberFormat="1" applyFont="1" applyFill="1" applyBorder="1"/>
    <xf numFmtId="0" fontId="45" fillId="4" borderId="0" xfId="0" applyFont="1" applyFill="1"/>
    <xf numFmtId="39" fontId="46" fillId="4" borderId="0" xfId="4" applyNumberFormat="1" applyFont="1" applyFill="1" applyAlignment="1">
      <alignment horizontal="right"/>
    </xf>
    <xf numFmtId="0" fontId="47" fillId="4" borderId="0" xfId="0" applyFont="1" applyFill="1"/>
    <xf numFmtId="0" fontId="1" fillId="4" borderId="0" xfId="0" applyFont="1" applyFill="1"/>
    <xf numFmtId="39" fontId="10" fillId="0" borderId="0" xfId="4" quotePrefix="1" applyNumberFormat="1" applyFont="1"/>
    <xf numFmtId="0" fontId="45" fillId="4" borderId="0" xfId="4" applyFont="1" applyFill="1"/>
    <xf numFmtId="7" fontId="1" fillId="0" borderId="0" xfId="2" applyNumberFormat="1" applyFont="1" applyFill="1"/>
    <xf numFmtId="39" fontId="10" fillId="0" borderId="7" xfId="4" applyNumberFormat="1" applyFont="1" applyBorder="1"/>
    <xf numFmtId="39" fontId="10" fillId="0" borderId="7" xfId="0" applyNumberFormat="1" applyFont="1" applyBorder="1" applyAlignment="1">
      <alignment horizontal="left"/>
    </xf>
    <xf numFmtId="14" fontId="11" fillId="0" borderId="0" xfId="0" applyNumberFormat="1" applyFont="1"/>
    <xf numFmtId="0" fontId="11" fillId="0" borderId="1" xfId="0" applyFont="1" applyBorder="1" applyAlignment="1">
      <alignment horizontal="center"/>
    </xf>
    <xf numFmtId="37" fontId="11" fillId="0" borderId="1" xfId="0" applyNumberFormat="1" applyFont="1" applyBorder="1" applyAlignment="1">
      <alignment horizontal="center"/>
    </xf>
    <xf numFmtId="0" fontId="11" fillId="0" borderId="0" xfId="0" applyFont="1"/>
    <xf numFmtId="14" fontId="20" fillId="0" borderId="0" xfId="0" applyNumberFormat="1" applyFont="1"/>
    <xf numFmtId="0" fontId="20" fillId="0" borderId="1" xfId="0" applyFont="1" applyBorder="1" applyAlignment="1">
      <alignment horizontal="center"/>
    </xf>
    <xf numFmtId="37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3" fontId="20" fillId="0" borderId="1" xfId="0" applyNumberFormat="1" applyFont="1" applyBorder="1" applyAlignment="1">
      <alignment horizontal="center"/>
    </xf>
    <xf numFmtId="0" fontId="20" fillId="0" borderId="0" xfId="0" applyFont="1"/>
    <xf numFmtId="0" fontId="56" fillId="4" borderId="0" xfId="0" quotePrefix="1" applyFont="1" applyFill="1"/>
    <xf numFmtId="0" fontId="44" fillId="4" borderId="0" xfId="4" applyFont="1" applyFill="1"/>
    <xf numFmtId="39" fontId="44" fillId="4" borderId="0" xfId="4" applyNumberFormat="1" applyFont="1" applyFill="1"/>
    <xf numFmtId="39" fontId="44" fillId="0" borderId="0" xfId="2" applyNumberFormat="1" applyFont="1" applyFill="1"/>
    <xf numFmtId="0" fontId="1" fillId="6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39" fontId="17" fillId="0" borderId="0" xfId="0" applyNumberFormat="1" applyFont="1" applyAlignment="1">
      <alignment horizontal="left"/>
    </xf>
    <xf numFmtId="39" fontId="53" fillId="0" borderId="0" xfId="4" applyNumberFormat="1" applyFont="1"/>
    <xf numFmtId="0" fontId="12" fillId="6" borderId="0" xfId="0" applyFont="1" applyFill="1" applyAlignment="1">
      <alignment horizontal="center"/>
    </xf>
    <xf numFmtId="37" fontId="12" fillId="6" borderId="0" xfId="0" applyNumberFormat="1" applyFont="1" applyFill="1" applyAlignment="1">
      <alignment horizontal="center"/>
    </xf>
    <xf numFmtId="0" fontId="59" fillId="6" borderId="0" xfId="0" applyFont="1" applyFill="1" applyAlignment="1">
      <alignment horizontal="left"/>
    </xf>
    <xf numFmtId="7" fontId="10" fillId="0" borderId="0" xfId="0" applyNumberFormat="1" applyFont="1"/>
    <xf numFmtId="0" fontId="55" fillId="0" borderId="1" xfId="0" applyFont="1" applyBorder="1" applyAlignment="1">
      <alignment horizontal="center"/>
    </xf>
    <xf numFmtId="37" fontId="55" fillId="0" borderId="1" xfId="0" applyNumberFormat="1" applyFont="1" applyBorder="1" applyAlignment="1">
      <alignment horizontal="center"/>
    </xf>
    <xf numFmtId="39" fontId="29" fillId="0" borderId="0" xfId="4" quotePrefix="1" applyNumberFormat="1" applyFont="1"/>
    <xf numFmtId="0" fontId="60" fillId="0" borderId="0" xfId="0" applyFont="1" applyAlignment="1">
      <alignment horizontal="left"/>
    </xf>
    <xf numFmtId="37" fontId="60" fillId="0" borderId="0" xfId="0" applyNumberFormat="1" applyFont="1" applyAlignment="1">
      <alignment horizontal="center"/>
    </xf>
    <xf numFmtId="0" fontId="61" fillId="0" borderId="0" xfId="0" applyFont="1"/>
    <xf numFmtId="0" fontId="62" fillId="0" borderId="0" xfId="0" applyFont="1"/>
    <xf numFmtId="39" fontId="11" fillId="0" borderId="0" xfId="4" quotePrefix="1" applyNumberFormat="1" applyFont="1"/>
    <xf numFmtId="0" fontId="64" fillId="7" borderId="0" xfId="0" applyFont="1" applyFill="1"/>
    <xf numFmtId="0" fontId="62" fillId="8" borderId="0" xfId="0" applyFont="1" applyFill="1"/>
    <xf numFmtId="39" fontId="1" fillId="4" borderId="0" xfId="4" applyNumberFormat="1" applyFill="1" applyAlignment="1">
      <alignment horizontal="right"/>
    </xf>
    <xf numFmtId="0" fontId="32" fillId="8" borderId="0" xfId="0" applyFont="1" applyFill="1" applyAlignment="1">
      <alignment horizontal="left"/>
    </xf>
    <xf numFmtId="0" fontId="65" fillId="0" borderId="0" xfId="0" applyFont="1"/>
    <xf numFmtId="4" fontId="44" fillId="0" borderId="0" xfId="2" applyNumberFormat="1" applyFont="1" applyFill="1"/>
    <xf numFmtId="0" fontId="12" fillId="0" borderId="8" xfId="0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64" fontId="25" fillId="0" borderId="0" xfId="2" applyNumberFormat="1" applyFont="1" applyFill="1"/>
    <xf numFmtId="164" fontId="1" fillId="4" borderId="0" xfId="2" applyNumberFormat="1" applyFont="1" applyFill="1"/>
    <xf numFmtId="0" fontId="63" fillId="7" borderId="0" xfId="0" applyFont="1" applyFill="1"/>
    <xf numFmtId="0" fontId="0" fillId="7" borderId="0" xfId="0" applyFill="1"/>
    <xf numFmtId="44" fontId="10" fillId="0" borderId="0" xfId="0" applyNumberFormat="1" applyFont="1"/>
    <xf numFmtId="44" fontId="10" fillId="0" borderId="0" xfId="2" applyFont="1" applyFill="1" applyBorder="1"/>
    <xf numFmtId="37" fontId="24" fillId="6" borderId="1" xfId="0" applyNumberFormat="1" applyFont="1" applyFill="1" applyBorder="1" applyAlignment="1">
      <alignment horizontal="center"/>
    </xf>
    <xf numFmtId="37" fontId="12" fillId="6" borderId="1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0" fontId="27" fillId="8" borderId="0" xfId="0" applyFont="1" applyFill="1" applyAlignment="1">
      <alignment horizontal="left"/>
    </xf>
    <xf numFmtId="0" fontId="15" fillId="8" borderId="0" xfId="0" applyFont="1" applyFill="1"/>
    <xf numFmtId="0" fontId="33" fillId="0" borderId="9" xfId="0" applyFont="1" applyBorder="1" applyAlignment="1">
      <alignment horizontal="center"/>
    </xf>
    <xf numFmtId="16" fontId="43" fillId="0" borderId="0" xfId="0" applyNumberFormat="1" applyFont="1"/>
    <xf numFmtId="7" fontId="11" fillId="3" borderId="0" xfId="2" applyNumberFormat="1" applyFont="1" applyFill="1" applyBorder="1"/>
    <xf numFmtId="39" fontId="11" fillId="3" borderId="0" xfId="0" applyNumberFormat="1" applyFont="1" applyFill="1"/>
    <xf numFmtId="0" fontId="59" fillId="5" borderId="0" xfId="0" applyFont="1" applyFill="1"/>
    <xf numFmtId="0" fontId="15" fillId="5" borderId="0" xfId="0" applyFont="1" applyFill="1"/>
    <xf numFmtId="0" fontId="66" fillId="5" borderId="0" xfId="0" applyFont="1" applyFill="1"/>
    <xf numFmtId="0" fontId="67" fillId="5" borderId="0" xfId="0" applyFont="1" applyFill="1"/>
    <xf numFmtId="0" fontId="59" fillId="0" borderId="0" xfId="0" applyFont="1"/>
    <xf numFmtId="0" fontId="67" fillId="0" borderId="0" xfId="0" applyFont="1"/>
    <xf numFmtId="0" fontId="66" fillId="0" borderId="0" xfId="0" applyFont="1"/>
    <xf numFmtId="0" fontId="49" fillId="3" borderId="0" xfId="0" applyFont="1" applyFill="1" applyAlignment="1">
      <alignment horizontal="left"/>
    </xf>
    <xf numFmtId="37" fontId="49" fillId="3" borderId="0" xfId="0" applyNumberFormat="1" applyFont="1" applyFill="1" applyAlignment="1">
      <alignment horizontal="center"/>
    </xf>
    <xf numFmtId="0" fontId="50" fillId="3" borderId="0" xfId="0" applyFont="1" applyFill="1"/>
    <xf numFmtId="37" fontId="49" fillId="8" borderId="0" xfId="0" applyNumberFormat="1" applyFont="1" applyFill="1" applyAlignment="1">
      <alignment horizontal="center"/>
    </xf>
    <xf numFmtId="0" fontId="50" fillId="8" borderId="0" xfId="0" applyFont="1" applyFill="1"/>
    <xf numFmtId="0" fontId="25" fillId="8" borderId="0" xfId="0" applyFont="1" applyFill="1" applyAlignment="1">
      <alignment horizontal="left"/>
    </xf>
    <xf numFmtId="0" fontId="33" fillId="0" borderId="0" xfId="0" applyFont="1" applyAlignment="1">
      <alignment horizontal="left"/>
    </xf>
    <xf numFmtId="0" fontId="69" fillId="8" borderId="0" xfId="0" applyFont="1" applyFill="1"/>
    <xf numFmtId="0" fontId="70" fillId="0" borderId="0" xfId="0" applyFont="1"/>
    <xf numFmtId="0" fontId="11" fillId="0" borderId="0" xfId="4" applyFont="1"/>
    <xf numFmtId="0" fontId="1" fillId="4" borderId="0" xfId="4" applyFill="1"/>
    <xf numFmtId="39" fontId="1" fillId="4" borderId="0" xfId="4" applyNumberFormat="1" applyFill="1"/>
    <xf numFmtId="0" fontId="59" fillId="8" borderId="0" xfId="0" applyFont="1" applyFill="1"/>
    <xf numFmtId="0" fontId="67" fillId="8" borderId="0" xfId="0" applyFont="1" applyFill="1"/>
    <xf numFmtId="0" fontId="71" fillId="5" borderId="0" xfId="0" applyFont="1" applyFill="1"/>
    <xf numFmtId="0" fontId="45" fillId="0" borderId="0" xfId="0" applyFont="1"/>
    <xf numFmtId="0" fontId="45" fillId="0" borderId="0" xfId="4" applyFont="1"/>
    <xf numFmtId="0" fontId="63" fillId="9" borderId="0" xfId="0" applyFont="1" applyFill="1"/>
    <xf numFmtId="0" fontId="0" fillId="9" borderId="0" xfId="0" applyFill="1"/>
    <xf numFmtId="0" fontId="66" fillId="8" borderId="0" xfId="0" applyFont="1" applyFill="1"/>
    <xf numFmtId="39" fontId="72" fillId="8" borderId="0" xfId="0" applyNumberFormat="1" applyFont="1" applyFill="1"/>
    <xf numFmtId="39" fontId="73" fillId="8" borderId="0" xfId="0" applyNumberFormat="1" applyFont="1" applyFill="1"/>
    <xf numFmtId="7" fontId="74" fillId="8" borderId="0" xfId="0" applyNumberFormat="1" applyFont="1" applyFill="1"/>
    <xf numFmtId="0" fontId="71" fillId="0" borderId="0" xfId="0" applyFont="1" applyAlignment="1">
      <alignment horizontal="left"/>
    </xf>
    <xf numFmtId="37" fontId="77" fillId="0" borderId="0" xfId="0" applyNumberFormat="1" applyFont="1" applyAlignment="1">
      <alignment horizontal="center"/>
    </xf>
    <xf numFmtId="0" fontId="77" fillId="0" borderId="0" xfId="0" applyFont="1"/>
    <xf numFmtId="0" fontId="77" fillId="0" borderId="0" xfId="0" applyFont="1" applyAlignment="1">
      <alignment horizontal="left"/>
    </xf>
    <xf numFmtId="37" fontId="71" fillId="0" borderId="0" xfId="0" applyNumberFormat="1" applyFont="1" applyAlignment="1">
      <alignment horizontal="center"/>
    </xf>
    <xf numFmtId="0" fontId="71" fillId="0" borderId="0" xfId="0" applyFont="1"/>
    <xf numFmtId="0" fontId="71" fillId="0" borderId="0" xfId="0" quotePrefix="1" applyFont="1" applyAlignment="1">
      <alignment horizontal="left"/>
    </xf>
    <xf numFmtId="0" fontId="62" fillId="0" borderId="0" xfId="0" applyFont="1" applyAlignment="1">
      <alignment horizontal="center"/>
    </xf>
    <xf numFmtId="39" fontId="20" fillId="0" borderId="0" xfId="4" quotePrefix="1" applyNumberFormat="1" applyFont="1"/>
    <xf numFmtId="0" fontId="1" fillId="0" borderId="0" xfId="0" quotePrefix="1" applyFont="1"/>
    <xf numFmtId="0" fontId="0" fillId="10" borderId="0" xfId="0" applyFill="1"/>
    <xf numFmtId="0" fontId="62" fillId="5" borderId="0" xfId="0" applyFont="1" applyFill="1"/>
    <xf numFmtId="37" fontId="49" fillId="5" borderId="0" xfId="0" applyNumberFormat="1" applyFont="1" applyFill="1" applyAlignment="1">
      <alignment horizontal="center"/>
    </xf>
    <xf numFmtId="0" fontId="50" fillId="5" borderId="0" xfId="0" applyFont="1" applyFill="1"/>
    <xf numFmtId="0" fontId="69" fillId="5" borderId="0" xfId="0" applyFont="1" applyFill="1"/>
    <xf numFmtId="0" fontId="33" fillId="5" borderId="0" xfId="0" applyFont="1" applyFill="1" applyAlignment="1">
      <alignment horizontal="left"/>
    </xf>
    <xf numFmtId="39" fontId="52" fillId="0" borderId="0" xfId="0" applyNumberFormat="1" applyFont="1"/>
    <xf numFmtId="39" fontId="57" fillId="0" borderId="0" xfId="0" applyNumberFormat="1" applyFont="1"/>
    <xf numFmtId="39" fontId="44" fillId="0" borderId="0" xfId="4" applyNumberFormat="1" applyFont="1"/>
    <xf numFmtId="0" fontId="11" fillId="0" borderId="0" xfId="0" quotePrefix="1" applyFont="1"/>
    <xf numFmtId="44" fontId="10" fillId="0" borderId="0" xfId="4" applyNumberFormat="1" applyFont="1"/>
    <xf numFmtId="39" fontId="32" fillId="0" borderId="0" xfId="0" applyNumberFormat="1" applyFont="1"/>
    <xf numFmtId="39" fontId="42" fillId="0" borderId="0" xfId="0" applyNumberFormat="1" applyFont="1"/>
    <xf numFmtId="7" fontId="17" fillId="0" borderId="5" xfId="2" applyNumberFormat="1" applyFont="1" applyFill="1" applyBorder="1"/>
    <xf numFmtId="7" fontId="12" fillId="0" borderId="0" xfId="2" applyNumberFormat="1" applyFont="1" applyFill="1"/>
    <xf numFmtId="39" fontId="14" fillId="0" borderId="0" xfId="4" applyNumberFormat="1" applyFont="1"/>
    <xf numFmtId="43" fontId="27" fillId="0" borderId="0" xfId="5" applyFont="1" applyFill="1"/>
    <xf numFmtId="2" fontId="27" fillId="0" borderId="0" xfId="4" applyNumberFormat="1" applyFont="1"/>
    <xf numFmtId="44" fontId="12" fillId="0" borderId="0" xfId="2" applyFont="1"/>
    <xf numFmtId="39" fontId="27" fillId="0" borderId="0" xfId="4" applyNumberFormat="1" applyFont="1" applyAlignment="1">
      <alignment horizontal="right"/>
    </xf>
    <xf numFmtId="7" fontId="25" fillId="0" borderId="0" xfId="3" applyNumberFormat="1" applyFont="1" applyFill="1"/>
    <xf numFmtId="164" fontId="35" fillId="0" borderId="5" xfId="2" applyNumberFormat="1" applyFont="1" applyFill="1" applyBorder="1"/>
    <xf numFmtId="0" fontId="12" fillId="0" borderId="1" xfId="0" applyFont="1" applyBorder="1" applyAlignment="1">
      <alignment horizontal="center"/>
    </xf>
    <xf numFmtId="0" fontId="63" fillId="10" borderId="0" xfId="0" applyFont="1" applyFill="1"/>
    <xf numFmtId="39" fontId="4" fillId="5" borderId="0" xfId="0" applyNumberFormat="1" applyFont="1" applyFill="1"/>
    <xf numFmtId="39" fontId="4" fillId="0" borderId="0" xfId="4" applyNumberFormat="1" applyFont="1" applyAlignment="1">
      <alignment horizontal="center"/>
    </xf>
    <xf numFmtId="39" fontId="10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" fillId="0" borderId="0" xfId="4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4" applyAlignment="1">
      <alignment horizontal="center"/>
    </xf>
    <xf numFmtId="0" fontId="11" fillId="0" borderId="0" xfId="4" applyFont="1" applyAlignment="1">
      <alignment horizontal="right"/>
    </xf>
  </cellXfs>
  <cellStyles count="6">
    <cellStyle name="Comma" xfId="5" builtinId="3"/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EFAC6"/>
      <color rgb="FF008E40"/>
      <color rgb="FFFFA7A7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zoomScaleNormal="100" workbookViewId="0">
      <selection activeCell="A9" sqref="A9"/>
    </sheetView>
  </sheetViews>
  <sheetFormatPr defaultColWidth="8.85546875" defaultRowHeight="15" x14ac:dyDescent="0.2"/>
  <cols>
    <col min="1" max="1" width="28.28515625" style="16" customWidth="1"/>
    <col min="2" max="2" width="38.5703125" style="2" customWidth="1"/>
    <col min="3" max="3" width="13.7109375" style="16" customWidth="1"/>
    <col min="4" max="4" width="14.7109375" style="16" customWidth="1"/>
    <col min="5" max="5" width="3.42578125" style="2" customWidth="1"/>
    <col min="6" max="6" width="4.7109375" style="5" customWidth="1"/>
    <col min="7" max="7" width="3.42578125" style="2" customWidth="1"/>
    <col min="8" max="8" width="14.140625" style="2" customWidth="1"/>
    <col min="9" max="9" width="12.7109375" style="2" customWidth="1"/>
    <col min="10" max="10" width="15.28515625" style="2" customWidth="1"/>
    <col min="11" max="16381" width="8.85546875" style="2"/>
    <col min="16382" max="16382" width="14.7109375" style="2" bestFit="1" customWidth="1"/>
    <col min="16383" max="16383" width="8.85546875" style="2"/>
    <col min="16384" max="16384" width="9.140625" style="2" bestFit="1" customWidth="1"/>
  </cols>
  <sheetData>
    <row r="1" spans="1:10" ht="15.75" customHeight="1" x14ac:dyDescent="0.2">
      <c r="A1" s="212" t="s">
        <v>0</v>
      </c>
      <c r="B1" s="212"/>
      <c r="C1" s="212"/>
      <c r="D1" s="212"/>
      <c r="E1" s="212"/>
      <c r="F1" s="212"/>
      <c r="G1" s="212"/>
    </row>
    <row r="2" spans="1:10" ht="18" x14ac:dyDescent="0.25">
      <c r="A2" s="210" t="s">
        <v>97</v>
      </c>
      <c r="B2" s="210"/>
      <c r="C2" s="210"/>
      <c r="D2" s="210"/>
      <c r="E2" s="3"/>
      <c r="F2" s="3"/>
      <c r="G2" s="1"/>
    </row>
    <row r="3" spans="1:10" s="5" customFormat="1" ht="15" customHeight="1" x14ac:dyDescent="0.2">
      <c r="A3" s="211" t="s">
        <v>104</v>
      </c>
      <c r="B3" s="211"/>
      <c r="C3" s="211"/>
      <c r="D3" s="211"/>
      <c r="E3" s="211"/>
      <c r="F3" s="211"/>
      <c r="G3" s="211"/>
      <c r="H3" s="2"/>
      <c r="I3" s="1"/>
    </row>
    <row r="4" spans="1:10" s="5" customFormat="1" ht="15" customHeight="1" x14ac:dyDescent="0.25">
      <c r="A4" s="6"/>
      <c r="B4" s="7" t="s">
        <v>60</v>
      </c>
      <c r="C4" s="6"/>
      <c r="D4" s="6"/>
      <c r="E4" s="4"/>
      <c r="F4" s="4"/>
      <c r="G4" s="2"/>
      <c r="H4" s="2"/>
      <c r="I4" s="1"/>
    </row>
    <row r="5" spans="1:10" s="5" customFormat="1" ht="15.75" x14ac:dyDescent="0.25">
      <c r="A5" s="8" t="s">
        <v>105</v>
      </c>
      <c r="C5" s="9"/>
      <c r="D5" s="112">
        <v>143308.04</v>
      </c>
      <c r="G5" s="10"/>
      <c r="H5" s="10"/>
      <c r="I5" s="4"/>
      <c r="J5" s="4"/>
    </row>
    <row r="6" spans="1:10" s="5" customFormat="1" ht="15.75" x14ac:dyDescent="0.25">
      <c r="B6" s="172" t="s">
        <v>103</v>
      </c>
      <c r="C6" s="173"/>
      <c r="D6" s="174"/>
      <c r="G6" s="10"/>
      <c r="H6" s="10"/>
      <c r="I6" s="4"/>
      <c r="J6" s="4"/>
    </row>
    <row r="7" spans="1:10" s="5" customFormat="1" ht="15.75" x14ac:dyDescent="0.25">
      <c r="A7" s="11" t="s">
        <v>10</v>
      </c>
      <c r="C7" s="13"/>
      <c r="D7" s="112"/>
      <c r="G7" s="10"/>
      <c r="H7" s="10"/>
      <c r="I7" s="4"/>
      <c r="J7" s="4"/>
    </row>
    <row r="8" spans="1:10" s="5" customFormat="1" ht="15.75" x14ac:dyDescent="0.25">
      <c r="A8" s="11"/>
      <c r="B8" s="12" t="s">
        <v>127</v>
      </c>
      <c r="C8" s="13">
        <v>200</v>
      </c>
      <c r="D8" s="112"/>
      <c r="G8" s="10"/>
      <c r="H8" s="10"/>
      <c r="I8" s="4"/>
      <c r="J8" s="4"/>
    </row>
    <row r="9" spans="1:10" s="5" customFormat="1" ht="15.75" x14ac:dyDescent="0.25">
      <c r="A9" s="11"/>
      <c r="B9" s="9" t="s">
        <v>132</v>
      </c>
      <c r="C9" s="13">
        <v>25</v>
      </c>
      <c r="D9" s="112"/>
      <c r="G9" s="10"/>
      <c r="H9" s="10"/>
      <c r="I9" s="4"/>
      <c r="J9" s="4"/>
    </row>
    <row r="10" spans="1:10" s="5" customFormat="1" ht="15.75" x14ac:dyDescent="0.25">
      <c r="A10" s="11"/>
      <c r="B10" s="9" t="s">
        <v>123</v>
      </c>
      <c r="C10" s="13">
        <v>25</v>
      </c>
      <c r="D10" s="112"/>
      <c r="G10" s="10"/>
      <c r="H10" s="10"/>
      <c r="I10" s="4"/>
      <c r="J10" s="4"/>
    </row>
    <row r="11" spans="1:10" s="5" customFormat="1" ht="15.75" x14ac:dyDescent="0.25">
      <c r="A11" s="11"/>
      <c r="B11" s="15" t="s">
        <v>137</v>
      </c>
      <c r="C11" s="13">
        <v>50</v>
      </c>
      <c r="D11" s="112"/>
      <c r="G11" s="10"/>
      <c r="H11" s="10"/>
      <c r="I11" s="4"/>
      <c r="J11" s="4"/>
    </row>
    <row r="12" spans="1:10" s="5" customFormat="1" ht="15.75" x14ac:dyDescent="0.25">
      <c r="A12" s="11"/>
      <c r="B12" s="15" t="s">
        <v>136</v>
      </c>
      <c r="C12" s="13">
        <v>25</v>
      </c>
      <c r="D12" s="112"/>
      <c r="G12" s="10"/>
      <c r="H12" s="10"/>
      <c r="I12" s="4"/>
      <c r="J12" s="4"/>
    </row>
    <row r="13" spans="1:10" s="5" customFormat="1" ht="15.75" x14ac:dyDescent="0.25">
      <c r="A13" s="11"/>
      <c r="B13" s="15" t="s">
        <v>135</v>
      </c>
      <c r="C13" s="13">
        <v>25</v>
      </c>
      <c r="D13" s="112"/>
      <c r="G13" s="10"/>
      <c r="H13" s="10"/>
      <c r="I13" s="4"/>
      <c r="J13" s="4"/>
    </row>
    <row r="14" spans="1:10" s="5" customFormat="1" ht="15.75" x14ac:dyDescent="0.25">
      <c r="A14" s="11"/>
      <c r="B14" s="15" t="s">
        <v>140</v>
      </c>
      <c r="C14" s="13">
        <v>290</v>
      </c>
      <c r="D14" s="112"/>
      <c r="G14" s="10"/>
      <c r="H14" s="10"/>
      <c r="I14" s="4"/>
      <c r="J14" s="4"/>
    </row>
    <row r="15" spans="1:10" s="5" customFormat="1" ht="15.75" x14ac:dyDescent="0.25">
      <c r="A15" s="14" t="s">
        <v>15</v>
      </c>
      <c r="B15" s="191" t="s">
        <v>126</v>
      </c>
      <c r="C15" s="13"/>
      <c r="D15" s="15"/>
      <c r="E15" s="12"/>
      <c r="G15" s="10"/>
      <c r="H15" s="10"/>
      <c r="I15" s="4"/>
      <c r="J15" s="4"/>
    </row>
    <row r="16" spans="1:10" s="5" customFormat="1" ht="15.75" x14ac:dyDescent="0.25">
      <c r="A16" s="14"/>
      <c r="B16" s="192" t="s">
        <v>128</v>
      </c>
      <c r="C16" s="13">
        <v>30</v>
      </c>
      <c r="D16" s="15"/>
      <c r="E16" s="12"/>
      <c r="G16" s="10"/>
      <c r="H16" s="10"/>
      <c r="I16" s="4"/>
      <c r="J16" s="4"/>
    </row>
    <row r="17" spans="1:10" s="5" customFormat="1" ht="15.75" x14ac:dyDescent="0.25">
      <c r="A17" s="14"/>
      <c r="B17" s="192" t="s">
        <v>129</v>
      </c>
      <c r="C17" s="13">
        <v>20</v>
      </c>
      <c r="D17" s="15"/>
      <c r="E17" s="12"/>
      <c r="G17" s="10"/>
      <c r="H17" s="10"/>
      <c r="I17" s="4"/>
      <c r="J17" s="4"/>
    </row>
    <row r="18" spans="1:10" s="5" customFormat="1" ht="15.75" x14ac:dyDescent="0.25">
      <c r="A18" s="14"/>
      <c r="B18" s="192" t="s">
        <v>133</v>
      </c>
      <c r="C18" s="13">
        <v>12</v>
      </c>
      <c r="D18" s="15"/>
      <c r="E18" s="12"/>
      <c r="G18" s="10"/>
      <c r="H18" s="10"/>
      <c r="I18" s="4"/>
      <c r="J18" s="4"/>
    </row>
    <row r="19" spans="1:10" s="5" customFormat="1" ht="15.75" x14ac:dyDescent="0.25">
      <c r="A19" s="14"/>
      <c r="B19" s="192" t="s">
        <v>130</v>
      </c>
      <c r="C19" s="13">
        <v>20</v>
      </c>
      <c r="D19" s="15"/>
      <c r="E19" s="12"/>
      <c r="G19" s="10"/>
      <c r="H19" s="10"/>
      <c r="I19" s="4"/>
      <c r="J19" s="4"/>
    </row>
    <row r="20" spans="1:10" s="5" customFormat="1" ht="15.75" x14ac:dyDescent="0.25">
      <c r="A20" s="14"/>
      <c r="B20" s="192" t="s">
        <v>131</v>
      </c>
      <c r="C20" s="13">
        <v>4</v>
      </c>
      <c r="D20" s="15"/>
      <c r="E20" s="12"/>
      <c r="G20" s="10"/>
      <c r="H20" s="10"/>
      <c r="I20" s="4"/>
      <c r="J20" s="4"/>
    </row>
    <row r="21" spans="1:10" s="5" customFormat="1" ht="15.75" x14ac:dyDescent="0.25">
      <c r="A21" s="14"/>
      <c r="B21" s="13" t="s">
        <v>18</v>
      </c>
      <c r="C21" s="13">
        <v>25</v>
      </c>
      <c r="D21" s="15"/>
      <c r="E21" s="12"/>
      <c r="G21" s="10"/>
      <c r="H21" s="10"/>
      <c r="I21" s="4"/>
      <c r="J21" s="4"/>
    </row>
    <row r="22" spans="1:10" x14ac:dyDescent="0.2">
      <c r="B22" s="17"/>
      <c r="C22" s="9"/>
      <c r="D22" s="9">
        <f>SUM(C6:C21)</f>
        <v>751</v>
      </c>
      <c r="J22" s="5"/>
    </row>
    <row r="23" spans="1:10" x14ac:dyDescent="0.2">
      <c r="B23" s="17"/>
      <c r="C23" s="9"/>
      <c r="D23" s="9"/>
      <c r="J23" s="5"/>
    </row>
    <row r="24" spans="1:10" ht="15.75" x14ac:dyDescent="0.25">
      <c r="A24" s="11" t="s">
        <v>1</v>
      </c>
      <c r="B24" s="26" t="s">
        <v>142</v>
      </c>
      <c r="C24" s="196">
        <v>1700</v>
      </c>
      <c r="H24" s="4"/>
      <c r="I24" s="4"/>
      <c r="J24" s="4"/>
    </row>
    <row r="25" spans="1:10" ht="15.75" x14ac:dyDescent="0.25">
      <c r="A25" s="11"/>
      <c r="B25" s="26" t="s">
        <v>119</v>
      </c>
      <c r="C25" s="196">
        <v>1038</v>
      </c>
      <c r="H25" s="4"/>
      <c r="I25" s="4"/>
      <c r="J25" s="4"/>
    </row>
    <row r="26" spans="1:10" ht="15.75" x14ac:dyDescent="0.25">
      <c r="A26" s="11"/>
      <c r="B26" s="183" t="s">
        <v>146</v>
      </c>
      <c r="C26" s="196">
        <v>313.5</v>
      </c>
      <c r="H26" s="4"/>
      <c r="I26" s="4"/>
      <c r="J26" s="4"/>
    </row>
    <row r="27" spans="1:10" ht="15.75" x14ac:dyDescent="0.25">
      <c r="A27" s="11"/>
      <c r="B27" s="183" t="s">
        <v>121</v>
      </c>
      <c r="C27" s="196">
        <v>25</v>
      </c>
      <c r="H27" s="4"/>
      <c r="I27" s="4"/>
      <c r="J27" s="4"/>
    </row>
    <row r="28" spans="1:10" ht="15.75" x14ac:dyDescent="0.25">
      <c r="A28" s="11"/>
      <c r="B28" s="183" t="s">
        <v>124</v>
      </c>
      <c r="C28" s="196">
        <v>230</v>
      </c>
      <c r="H28" s="4"/>
      <c r="I28" s="4"/>
      <c r="J28" s="4"/>
    </row>
    <row r="29" spans="1:10" ht="15.75" x14ac:dyDescent="0.25">
      <c r="A29" s="11"/>
      <c r="B29" s="183" t="s">
        <v>145</v>
      </c>
      <c r="C29" s="196">
        <v>2880</v>
      </c>
      <c r="H29" s="4"/>
      <c r="I29" s="4"/>
      <c r="J29" s="4"/>
    </row>
    <row r="30" spans="1:10" ht="15.75" x14ac:dyDescent="0.25">
      <c r="A30" s="11"/>
      <c r="B30" s="183" t="s">
        <v>143</v>
      </c>
      <c r="C30" s="196">
        <v>720</v>
      </c>
      <c r="H30" s="4"/>
      <c r="I30" s="4"/>
      <c r="J30" s="4"/>
    </row>
    <row r="31" spans="1:10" ht="15.75" x14ac:dyDescent="0.25">
      <c r="A31" s="11"/>
      <c r="B31" s="120" t="s">
        <v>139</v>
      </c>
      <c r="C31" s="196">
        <v>933</v>
      </c>
      <c r="H31" s="4"/>
      <c r="I31" s="4"/>
      <c r="J31" s="4"/>
    </row>
    <row r="32" spans="1:10" ht="15.75" x14ac:dyDescent="0.25">
      <c r="A32" s="11"/>
      <c r="B32" s="183" t="s">
        <v>144</v>
      </c>
      <c r="C32" s="196">
        <v>48595.74</v>
      </c>
      <c r="H32" s="4"/>
      <c r="I32" s="4"/>
      <c r="J32" s="4"/>
    </row>
    <row r="33" spans="1:10" ht="15.75" x14ac:dyDescent="0.25">
      <c r="A33" s="11"/>
      <c r="B33" s="17" t="s">
        <v>2</v>
      </c>
      <c r="C33" s="9"/>
      <c r="D33" s="197">
        <f>-(SUM(C24:C32))</f>
        <v>-56435.24</v>
      </c>
      <c r="H33" s="4"/>
      <c r="I33" s="4"/>
      <c r="J33" s="4"/>
    </row>
    <row r="34" spans="1:10" s="5" customFormat="1" ht="15" customHeight="1" thickBot="1" x14ac:dyDescent="0.3">
      <c r="A34" s="107" t="s">
        <v>107</v>
      </c>
      <c r="B34" s="108"/>
      <c r="C34" s="9"/>
      <c r="D34" s="198">
        <f>D5+D22+D33</f>
        <v>87623.800000000017</v>
      </c>
      <c r="I34" s="1"/>
    </row>
    <row r="35" spans="1:10" s="5" customFormat="1" ht="15" customHeight="1" thickTop="1" x14ac:dyDescent="0.25">
      <c r="A35" s="107"/>
      <c r="B35" s="108"/>
      <c r="C35" s="9"/>
      <c r="D35" s="19"/>
      <c r="I35" s="1"/>
    </row>
    <row r="36" spans="1:10" s="5" customFormat="1" ht="15" customHeight="1" x14ac:dyDescent="0.25">
      <c r="A36" s="8"/>
      <c r="B36" s="52" t="s">
        <v>106</v>
      </c>
      <c r="C36" s="9"/>
      <c r="D36" s="19"/>
      <c r="I36" s="1"/>
    </row>
    <row r="37" spans="1:10" s="5" customFormat="1" ht="15" customHeight="1" x14ac:dyDescent="0.2">
      <c r="A37" s="8"/>
      <c r="B37" s="144" t="s">
        <v>24</v>
      </c>
      <c r="C37" s="144">
        <v>100</v>
      </c>
      <c r="D37" s="143">
        <f>SUM(C37:C37)</f>
        <v>100</v>
      </c>
      <c r="I37" s="1"/>
    </row>
    <row r="38" spans="1:10" s="5" customFormat="1" x14ac:dyDescent="0.2">
      <c r="A38" s="9"/>
      <c r="C38" s="9"/>
      <c r="D38" s="9"/>
    </row>
    <row r="39" spans="1:10" s="5" customFormat="1" x14ac:dyDescent="0.2">
      <c r="A39" s="9"/>
      <c r="C39" s="9"/>
      <c r="D39" s="9"/>
    </row>
    <row r="40" spans="1:10" s="5" customFormat="1" x14ac:dyDescent="0.2">
      <c r="A40" s="9"/>
      <c r="C40" s="9"/>
      <c r="D40" s="9"/>
    </row>
    <row r="41" spans="1:10" s="5" customFormat="1" x14ac:dyDescent="0.2">
      <c r="A41" s="9"/>
      <c r="C41" s="9"/>
      <c r="D41" s="9"/>
    </row>
    <row r="42" spans="1:10" s="5" customFormat="1" x14ac:dyDescent="0.2">
      <c r="A42" s="9"/>
      <c r="C42" s="9"/>
      <c r="D42" s="9"/>
    </row>
    <row r="43" spans="1:10" s="5" customFormat="1" x14ac:dyDescent="0.2">
      <c r="A43" s="9"/>
      <c r="C43" s="9"/>
      <c r="D43" s="9"/>
    </row>
    <row r="44" spans="1:10" s="5" customFormat="1" x14ac:dyDescent="0.2">
      <c r="A44" s="9"/>
      <c r="C44" s="9"/>
      <c r="D44" s="9"/>
    </row>
    <row r="45" spans="1:10" s="5" customFormat="1" x14ac:dyDescent="0.2">
      <c r="A45" s="9"/>
      <c r="C45" s="9"/>
      <c r="D45" s="9"/>
    </row>
    <row r="46" spans="1:10" s="5" customFormat="1" x14ac:dyDescent="0.2">
      <c r="A46" s="9"/>
      <c r="C46" s="9"/>
      <c r="D46" s="9"/>
    </row>
    <row r="47" spans="1:10" s="5" customFormat="1" x14ac:dyDescent="0.2">
      <c r="A47" s="9"/>
      <c r="C47" s="9"/>
      <c r="D47" s="9"/>
    </row>
    <row r="48" spans="1:10" s="5" customFormat="1" x14ac:dyDescent="0.2">
      <c r="A48" s="9"/>
      <c r="C48" s="9"/>
      <c r="D48" s="9"/>
    </row>
    <row r="49" spans="1:4" s="5" customFormat="1" x14ac:dyDescent="0.2">
      <c r="A49" s="9"/>
      <c r="C49" s="9"/>
      <c r="D49" s="9"/>
    </row>
    <row r="50" spans="1:4" s="5" customFormat="1" x14ac:dyDescent="0.2">
      <c r="A50" s="9"/>
      <c r="C50" s="9"/>
      <c r="D50" s="9"/>
    </row>
    <row r="51" spans="1:4" s="5" customFormat="1" x14ac:dyDescent="0.2">
      <c r="A51" s="9"/>
      <c r="C51" s="9"/>
      <c r="D51" s="9"/>
    </row>
    <row r="52" spans="1:4" s="5" customFormat="1" x14ac:dyDescent="0.2">
      <c r="A52" s="9"/>
      <c r="C52" s="9"/>
      <c r="D52" s="9"/>
    </row>
    <row r="53" spans="1:4" s="5" customFormat="1" x14ac:dyDescent="0.2">
      <c r="A53" s="9"/>
      <c r="C53" s="9"/>
      <c r="D53" s="9"/>
    </row>
    <row r="54" spans="1:4" s="5" customFormat="1" x14ac:dyDescent="0.2">
      <c r="A54" s="9"/>
      <c r="C54" s="9"/>
      <c r="D54" s="9"/>
    </row>
    <row r="55" spans="1:4" s="5" customFormat="1" x14ac:dyDescent="0.2">
      <c r="A55" s="9"/>
      <c r="C55" s="9"/>
      <c r="D55" s="9"/>
    </row>
    <row r="56" spans="1:4" s="5" customFormat="1" x14ac:dyDescent="0.2">
      <c r="A56" s="9"/>
      <c r="C56" s="9"/>
      <c r="D56" s="9"/>
    </row>
    <row r="57" spans="1:4" s="5" customFormat="1" x14ac:dyDescent="0.2">
      <c r="A57" s="9"/>
      <c r="C57" s="9"/>
      <c r="D57" s="9"/>
    </row>
    <row r="58" spans="1:4" s="5" customFormat="1" x14ac:dyDescent="0.2">
      <c r="A58" s="9"/>
      <c r="C58" s="9"/>
      <c r="D58" s="9"/>
    </row>
    <row r="59" spans="1:4" s="5" customFormat="1" x14ac:dyDescent="0.2">
      <c r="A59" s="9"/>
      <c r="C59" s="9"/>
      <c r="D59" s="9"/>
    </row>
    <row r="60" spans="1:4" s="5" customFormat="1" x14ac:dyDescent="0.2">
      <c r="A60" s="9"/>
      <c r="C60" s="9"/>
      <c r="D60" s="9"/>
    </row>
    <row r="61" spans="1:4" s="5" customFormat="1" x14ac:dyDescent="0.2">
      <c r="A61" s="9"/>
      <c r="C61" s="9"/>
      <c r="D61" s="9"/>
    </row>
    <row r="62" spans="1:4" s="5" customFormat="1" x14ac:dyDescent="0.2">
      <c r="A62" s="9"/>
      <c r="C62" s="9"/>
      <c r="D62" s="9"/>
    </row>
    <row r="63" spans="1:4" s="5" customFormat="1" x14ac:dyDescent="0.2">
      <c r="A63" s="9"/>
      <c r="C63" s="9"/>
      <c r="D63" s="9"/>
    </row>
    <row r="64" spans="1:4" s="5" customFormat="1" x14ac:dyDescent="0.2">
      <c r="A64" s="9"/>
      <c r="C64" s="9"/>
      <c r="D64" s="9"/>
    </row>
    <row r="65" spans="1:4" s="5" customFormat="1" x14ac:dyDescent="0.2">
      <c r="A65" s="9"/>
      <c r="C65" s="9"/>
      <c r="D65" s="9"/>
    </row>
    <row r="66" spans="1:4" s="5" customFormat="1" x14ac:dyDescent="0.2">
      <c r="A66" s="9"/>
      <c r="C66" s="9"/>
      <c r="D66" s="9"/>
    </row>
    <row r="67" spans="1:4" s="5" customFormat="1" x14ac:dyDescent="0.2">
      <c r="A67" s="9"/>
      <c r="C67" s="9"/>
      <c r="D67" s="9"/>
    </row>
    <row r="68" spans="1:4" s="5" customFormat="1" x14ac:dyDescent="0.2">
      <c r="A68" s="9"/>
      <c r="C68" s="9"/>
      <c r="D68" s="9"/>
    </row>
    <row r="69" spans="1:4" s="5" customFormat="1" x14ac:dyDescent="0.2">
      <c r="A69" s="9"/>
      <c r="C69" s="9"/>
      <c r="D69" s="9"/>
    </row>
    <row r="70" spans="1:4" s="5" customFormat="1" x14ac:dyDescent="0.2">
      <c r="A70" s="9"/>
      <c r="C70" s="9"/>
      <c r="D70" s="9"/>
    </row>
    <row r="71" spans="1:4" s="5" customFormat="1" x14ac:dyDescent="0.2">
      <c r="A71" s="9"/>
      <c r="C71" s="9"/>
      <c r="D71" s="9"/>
    </row>
    <row r="72" spans="1:4" s="5" customFormat="1" x14ac:dyDescent="0.2">
      <c r="A72" s="9"/>
      <c r="C72" s="9"/>
      <c r="D72" s="9"/>
    </row>
    <row r="73" spans="1:4" s="5" customFormat="1" x14ac:dyDescent="0.2">
      <c r="A73" s="9"/>
      <c r="C73" s="9"/>
      <c r="D73" s="9"/>
    </row>
    <row r="74" spans="1:4" s="5" customFormat="1" x14ac:dyDescent="0.2">
      <c r="A74" s="9"/>
      <c r="C74" s="9"/>
      <c r="D74" s="9"/>
    </row>
    <row r="75" spans="1:4" s="5" customFormat="1" x14ac:dyDescent="0.2">
      <c r="A75" s="9"/>
      <c r="C75" s="9"/>
      <c r="D75" s="9"/>
    </row>
    <row r="76" spans="1:4" s="5" customFormat="1" x14ac:dyDescent="0.2">
      <c r="A76" s="9"/>
      <c r="C76" s="9"/>
      <c r="D76" s="9"/>
    </row>
    <row r="77" spans="1:4" s="5" customFormat="1" x14ac:dyDescent="0.2">
      <c r="A77" s="9"/>
      <c r="C77" s="9"/>
      <c r="D77" s="9"/>
    </row>
    <row r="78" spans="1:4" s="5" customFormat="1" x14ac:dyDescent="0.2">
      <c r="A78" s="9"/>
      <c r="C78" s="9"/>
      <c r="D78" s="9"/>
    </row>
    <row r="79" spans="1:4" s="5" customFormat="1" x14ac:dyDescent="0.2">
      <c r="A79" s="9"/>
      <c r="C79" s="9"/>
      <c r="D79" s="9"/>
    </row>
    <row r="80" spans="1:4" s="5" customFormat="1" x14ac:dyDescent="0.2">
      <c r="A80" s="9"/>
      <c r="C80" s="9"/>
      <c r="D80" s="9"/>
    </row>
    <row r="81" spans="1:4" s="5" customFormat="1" x14ac:dyDescent="0.2">
      <c r="A81" s="9"/>
      <c r="C81" s="9"/>
      <c r="D81" s="9"/>
    </row>
    <row r="82" spans="1:4" s="5" customFormat="1" x14ac:dyDescent="0.2">
      <c r="A82" s="9"/>
      <c r="C82" s="9"/>
      <c r="D82" s="9"/>
    </row>
    <row r="83" spans="1:4" s="5" customFormat="1" x14ac:dyDescent="0.2">
      <c r="A83" s="9"/>
      <c r="C83" s="9"/>
      <c r="D83" s="9"/>
    </row>
    <row r="84" spans="1:4" s="5" customFormat="1" x14ac:dyDescent="0.2">
      <c r="A84" s="9"/>
      <c r="C84" s="9"/>
      <c r="D84" s="9"/>
    </row>
    <row r="85" spans="1:4" s="5" customFormat="1" x14ac:dyDescent="0.2">
      <c r="A85" s="9"/>
      <c r="C85" s="9"/>
      <c r="D85" s="9"/>
    </row>
    <row r="86" spans="1:4" s="5" customFormat="1" x14ac:dyDescent="0.2">
      <c r="A86" s="9"/>
      <c r="C86" s="9"/>
      <c r="D86" s="9"/>
    </row>
    <row r="87" spans="1:4" s="5" customFormat="1" x14ac:dyDescent="0.2">
      <c r="A87" s="9"/>
      <c r="C87" s="9"/>
      <c r="D87" s="9"/>
    </row>
    <row r="88" spans="1:4" s="5" customFormat="1" x14ac:dyDescent="0.2">
      <c r="A88" s="9"/>
      <c r="C88" s="9"/>
      <c r="D88" s="9"/>
    </row>
    <row r="89" spans="1:4" s="5" customFormat="1" x14ac:dyDescent="0.2">
      <c r="A89" s="9"/>
      <c r="C89" s="9"/>
      <c r="D89" s="9"/>
    </row>
    <row r="90" spans="1:4" s="5" customFormat="1" x14ac:dyDescent="0.2">
      <c r="A90" s="9"/>
      <c r="C90" s="9"/>
      <c r="D90" s="9"/>
    </row>
    <row r="91" spans="1:4" s="5" customFormat="1" x14ac:dyDescent="0.2">
      <c r="A91" s="9"/>
      <c r="C91" s="9"/>
      <c r="D91" s="9"/>
    </row>
    <row r="92" spans="1:4" s="5" customFormat="1" x14ac:dyDescent="0.2">
      <c r="A92" s="9"/>
      <c r="C92" s="9"/>
      <c r="D92" s="9"/>
    </row>
    <row r="93" spans="1:4" s="5" customFormat="1" x14ac:dyDescent="0.2">
      <c r="A93" s="9"/>
      <c r="C93" s="9"/>
      <c r="D93" s="9"/>
    </row>
    <row r="94" spans="1:4" s="5" customFormat="1" x14ac:dyDescent="0.2">
      <c r="A94" s="9"/>
      <c r="C94" s="9"/>
      <c r="D94" s="9"/>
    </row>
    <row r="95" spans="1:4" s="5" customFormat="1" x14ac:dyDescent="0.2">
      <c r="A95" s="9"/>
      <c r="C95" s="9"/>
      <c r="D95" s="9"/>
    </row>
    <row r="96" spans="1:4" s="5" customFormat="1" x14ac:dyDescent="0.2">
      <c r="A96" s="9"/>
      <c r="C96" s="9"/>
      <c r="D96" s="9"/>
    </row>
    <row r="97" spans="1:4" s="5" customFormat="1" x14ac:dyDescent="0.2">
      <c r="A97" s="9"/>
      <c r="C97" s="9"/>
      <c r="D97" s="9"/>
    </row>
    <row r="98" spans="1:4" s="5" customFormat="1" x14ac:dyDescent="0.2">
      <c r="A98" s="9"/>
      <c r="C98" s="9"/>
      <c r="D98" s="9"/>
    </row>
    <row r="99" spans="1:4" s="5" customFormat="1" x14ac:dyDescent="0.2">
      <c r="A99" s="9"/>
      <c r="C99" s="9"/>
      <c r="D99" s="9"/>
    </row>
    <row r="100" spans="1:4" s="5" customFormat="1" x14ac:dyDescent="0.2">
      <c r="A100" s="9"/>
      <c r="C100" s="9"/>
      <c r="D100" s="9"/>
    </row>
    <row r="101" spans="1:4" s="5" customFormat="1" x14ac:dyDescent="0.2">
      <c r="A101" s="9"/>
      <c r="C101" s="9"/>
      <c r="D101" s="9"/>
    </row>
    <row r="102" spans="1:4" s="5" customFormat="1" x14ac:dyDescent="0.2">
      <c r="A102" s="9"/>
      <c r="C102" s="9"/>
      <c r="D102" s="9"/>
    </row>
    <row r="103" spans="1:4" s="5" customFormat="1" x14ac:dyDescent="0.2">
      <c r="A103" s="9"/>
      <c r="C103" s="9"/>
      <c r="D103" s="9"/>
    </row>
    <row r="104" spans="1:4" s="5" customFormat="1" x14ac:dyDescent="0.2">
      <c r="A104" s="9"/>
      <c r="C104" s="9"/>
      <c r="D104" s="9"/>
    </row>
    <row r="105" spans="1:4" s="5" customFormat="1" x14ac:dyDescent="0.2">
      <c r="A105" s="9"/>
      <c r="C105" s="9"/>
      <c r="D105" s="9"/>
    </row>
    <row r="106" spans="1:4" s="5" customFormat="1" x14ac:dyDescent="0.2">
      <c r="A106" s="9"/>
      <c r="C106" s="9"/>
      <c r="D106" s="9"/>
    </row>
    <row r="107" spans="1:4" s="5" customFormat="1" x14ac:dyDescent="0.2">
      <c r="A107" s="9"/>
      <c r="C107" s="9"/>
      <c r="D107" s="9"/>
    </row>
    <row r="108" spans="1:4" s="5" customFormat="1" x14ac:dyDescent="0.2">
      <c r="A108" s="9"/>
      <c r="C108" s="9"/>
      <c r="D108" s="9"/>
    </row>
    <row r="109" spans="1:4" s="5" customFormat="1" x14ac:dyDescent="0.2">
      <c r="A109" s="9"/>
      <c r="C109" s="9"/>
      <c r="D109" s="9"/>
    </row>
    <row r="110" spans="1:4" s="5" customFormat="1" x14ac:dyDescent="0.2">
      <c r="A110" s="9"/>
      <c r="C110" s="9"/>
      <c r="D110" s="9"/>
    </row>
    <row r="111" spans="1:4" s="5" customFormat="1" x14ac:dyDescent="0.2">
      <c r="A111" s="9"/>
      <c r="C111" s="9"/>
      <c r="D111" s="9"/>
    </row>
    <row r="112" spans="1:4" s="5" customFormat="1" x14ac:dyDescent="0.2">
      <c r="A112" s="9"/>
      <c r="C112" s="9"/>
      <c r="D112" s="9"/>
    </row>
    <row r="113" spans="1:4" s="5" customFormat="1" x14ac:dyDescent="0.2">
      <c r="A113" s="9"/>
      <c r="C113" s="9"/>
      <c r="D113" s="9"/>
    </row>
    <row r="114" spans="1:4" s="5" customFormat="1" x14ac:dyDescent="0.2">
      <c r="A114" s="9"/>
      <c r="C114" s="9"/>
      <c r="D114" s="9"/>
    </row>
    <row r="115" spans="1:4" s="5" customFormat="1" x14ac:dyDescent="0.2">
      <c r="A115" s="9"/>
      <c r="C115" s="9"/>
      <c r="D115" s="9"/>
    </row>
    <row r="116" spans="1:4" s="5" customFormat="1" x14ac:dyDescent="0.2">
      <c r="A116" s="9"/>
      <c r="C116" s="9"/>
      <c r="D116" s="9"/>
    </row>
    <row r="117" spans="1:4" s="5" customFormat="1" x14ac:dyDescent="0.2">
      <c r="A117" s="9"/>
      <c r="C117" s="9"/>
      <c r="D117" s="9"/>
    </row>
    <row r="118" spans="1:4" s="5" customFormat="1" x14ac:dyDescent="0.2">
      <c r="A118" s="9"/>
      <c r="C118" s="9"/>
      <c r="D118" s="9"/>
    </row>
    <row r="119" spans="1:4" s="5" customFormat="1" x14ac:dyDescent="0.2">
      <c r="A119" s="9"/>
      <c r="C119" s="9"/>
      <c r="D119" s="9"/>
    </row>
    <row r="120" spans="1:4" s="5" customFormat="1" x14ac:dyDescent="0.2">
      <c r="A120" s="9"/>
      <c r="C120" s="9"/>
      <c r="D120" s="9"/>
    </row>
    <row r="121" spans="1:4" s="5" customFormat="1" x14ac:dyDescent="0.2">
      <c r="A121" s="9"/>
      <c r="C121" s="9"/>
      <c r="D121" s="9"/>
    </row>
    <row r="122" spans="1:4" s="5" customFormat="1" x14ac:dyDescent="0.2">
      <c r="A122" s="9"/>
      <c r="C122" s="9"/>
      <c r="D122" s="9"/>
    </row>
    <row r="123" spans="1:4" s="5" customFormat="1" x14ac:dyDescent="0.2">
      <c r="A123" s="9"/>
      <c r="C123" s="9"/>
      <c r="D123" s="9"/>
    </row>
    <row r="124" spans="1:4" s="5" customFormat="1" x14ac:dyDescent="0.2">
      <c r="A124" s="9"/>
      <c r="C124" s="9"/>
      <c r="D124" s="9"/>
    </row>
    <row r="125" spans="1:4" s="5" customFormat="1" x14ac:dyDescent="0.2">
      <c r="A125" s="9"/>
      <c r="C125" s="9"/>
      <c r="D125" s="9"/>
    </row>
    <row r="126" spans="1:4" s="5" customFormat="1" x14ac:dyDescent="0.2">
      <c r="A126" s="9"/>
      <c r="C126" s="9"/>
      <c r="D126" s="9"/>
    </row>
    <row r="127" spans="1:4" s="5" customFormat="1" x14ac:dyDescent="0.2">
      <c r="A127" s="9"/>
      <c r="C127" s="9"/>
      <c r="D127" s="9"/>
    </row>
    <row r="128" spans="1:4" s="5" customFormat="1" x14ac:dyDescent="0.2">
      <c r="A128" s="9"/>
      <c r="C128" s="9"/>
      <c r="D128" s="9"/>
    </row>
    <row r="129" spans="1:4" s="5" customFormat="1" x14ac:dyDescent="0.2">
      <c r="A129" s="9"/>
      <c r="C129" s="9"/>
      <c r="D129" s="9"/>
    </row>
    <row r="130" spans="1:4" s="5" customFormat="1" x14ac:dyDescent="0.2">
      <c r="A130" s="9"/>
      <c r="C130" s="9"/>
      <c r="D130" s="9"/>
    </row>
    <row r="131" spans="1:4" s="5" customFormat="1" x14ac:dyDescent="0.2">
      <c r="A131" s="9"/>
      <c r="C131" s="9"/>
      <c r="D131" s="9"/>
    </row>
    <row r="132" spans="1:4" s="5" customFormat="1" x14ac:dyDescent="0.2">
      <c r="A132" s="9"/>
      <c r="C132" s="9"/>
      <c r="D132" s="9"/>
    </row>
    <row r="133" spans="1:4" s="5" customFormat="1" x14ac:dyDescent="0.2">
      <c r="A133" s="9"/>
      <c r="C133" s="9"/>
      <c r="D133" s="9"/>
    </row>
    <row r="134" spans="1:4" s="5" customFormat="1" x14ac:dyDescent="0.2">
      <c r="A134" s="9"/>
      <c r="C134" s="9"/>
      <c r="D134" s="9"/>
    </row>
    <row r="135" spans="1:4" s="5" customFormat="1" x14ac:dyDescent="0.2">
      <c r="A135" s="9"/>
      <c r="C135" s="9"/>
      <c r="D135" s="9"/>
    </row>
    <row r="136" spans="1:4" s="5" customFormat="1" x14ac:dyDescent="0.2">
      <c r="A136" s="9"/>
      <c r="C136" s="9"/>
      <c r="D136" s="9"/>
    </row>
    <row r="137" spans="1:4" s="5" customFormat="1" x14ac:dyDescent="0.2">
      <c r="A137" s="9"/>
      <c r="C137" s="9"/>
      <c r="D137" s="9"/>
    </row>
    <row r="138" spans="1:4" s="5" customFormat="1" x14ac:dyDescent="0.2">
      <c r="A138" s="9"/>
      <c r="C138" s="9"/>
      <c r="D138" s="9"/>
    </row>
    <row r="139" spans="1:4" s="5" customFormat="1" x14ac:dyDescent="0.2">
      <c r="A139" s="9"/>
      <c r="C139" s="9"/>
      <c r="D139" s="9"/>
    </row>
    <row r="140" spans="1:4" s="5" customFormat="1" x14ac:dyDescent="0.2">
      <c r="A140" s="9"/>
      <c r="C140" s="9"/>
      <c r="D140" s="9"/>
    </row>
    <row r="141" spans="1:4" s="5" customFormat="1" x14ac:dyDescent="0.2">
      <c r="A141" s="9"/>
      <c r="C141" s="9"/>
      <c r="D141" s="9"/>
    </row>
    <row r="142" spans="1:4" s="5" customFormat="1" x14ac:dyDescent="0.2">
      <c r="A142" s="9"/>
      <c r="C142" s="9"/>
      <c r="D142" s="9"/>
    </row>
    <row r="143" spans="1:4" s="5" customFormat="1" x14ac:dyDescent="0.2">
      <c r="A143" s="9"/>
      <c r="C143" s="9"/>
      <c r="D143" s="9"/>
    </row>
    <row r="144" spans="1:4" s="5" customFormat="1" x14ac:dyDescent="0.2">
      <c r="A144" s="9"/>
      <c r="C144" s="9"/>
      <c r="D144" s="9"/>
    </row>
    <row r="145" spans="1:4" s="5" customFormat="1" x14ac:dyDescent="0.2">
      <c r="A145" s="9"/>
      <c r="C145" s="9"/>
      <c r="D145" s="9"/>
    </row>
    <row r="146" spans="1:4" s="5" customFormat="1" x14ac:dyDescent="0.2">
      <c r="A146" s="9"/>
      <c r="C146" s="9"/>
      <c r="D146" s="9"/>
    </row>
    <row r="147" spans="1:4" s="5" customFormat="1" x14ac:dyDescent="0.2">
      <c r="A147" s="9"/>
      <c r="C147" s="9"/>
      <c r="D147" s="9"/>
    </row>
    <row r="148" spans="1:4" s="5" customFormat="1" x14ac:dyDescent="0.2">
      <c r="A148" s="9"/>
      <c r="C148" s="9"/>
      <c r="D148" s="9"/>
    </row>
    <row r="149" spans="1:4" s="5" customFormat="1" x14ac:dyDescent="0.2">
      <c r="A149" s="9"/>
      <c r="C149" s="9"/>
      <c r="D149" s="9"/>
    </row>
    <row r="150" spans="1:4" s="5" customFormat="1" x14ac:dyDescent="0.2">
      <c r="A150" s="9"/>
      <c r="C150" s="9"/>
      <c r="D150" s="9"/>
    </row>
    <row r="151" spans="1:4" s="5" customFormat="1" x14ac:dyDescent="0.2">
      <c r="A151" s="9"/>
      <c r="C151" s="9"/>
      <c r="D151" s="9"/>
    </row>
    <row r="152" spans="1:4" s="5" customFormat="1" x14ac:dyDescent="0.2">
      <c r="A152" s="9"/>
      <c r="C152" s="9"/>
      <c r="D152" s="9"/>
    </row>
    <row r="153" spans="1:4" s="5" customFormat="1" x14ac:dyDescent="0.2">
      <c r="A153" s="9"/>
      <c r="C153" s="9"/>
      <c r="D153" s="9"/>
    </row>
    <row r="154" spans="1:4" s="5" customFormat="1" x14ac:dyDescent="0.2">
      <c r="A154" s="9"/>
      <c r="C154" s="9"/>
      <c r="D154" s="9"/>
    </row>
    <row r="155" spans="1:4" s="5" customFormat="1" x14ac:dyDescent="0.2">
      <c r="A155" s="9"/>
      <c r="C155" s="9"/>
      <c r="D155" s="9"/>
    </row>
    <row r="156" spans="1:4" s="5" customFormat="1" x14ac:dyDescent="0.2">
      <c r="A156" s="9"/>
      <c r="C156" s="9"/>
      <c r="D156" s="9"/>
    </row>
    <row r="157" spans="1:4" s="5" customFormat="1" x14ac:dyDescent="0.2">
      <c r="A157" s="9"/>
      <c r="C157" s="9"/>
      <c r="D157" s="9"/>
    </row>
    <row r="158" spans="1:4" s="5" customFormat="1" x14ac:dyDescent="0.2">
      <c r="A158" s="9"/>
      <c r="C158" s="9"/>
      <c r="D158" s="9"/>
    </row>
    <row r="159" spans="1:4" s="5" customFormat="1" x14ac:dyDescent="0.2">
      <c r="A159" s="9"/>
      <c r="C159" s="9"/>
      <c r="D159" s="9"/>
    </row>
    <row r="160" spans="1:4" s="5" customFormat="1" x14ac:dyDescent="0.2">
      <c r="A160" s="9"/>
      <c r="C160" s="9"/>
      <c r="D160" s="9"/>
    </row>
    <row r="161" spans="1:7" s="5" customFormat="1" x14ac:dyDescent="0.2">
      <c r="A161" s="9"/>
      <c r="C161" s="9"/>
      <c r="D161" s="9"/>
    </row>
    <row r="162" spans="1:7" s="5" customFormat="1" x14ac:dyDescent="0.2">
      <c r="A162" s="9"/>
      <c r="C162" s="9"/>
      <c r="D162" s="9"/>
    </row>
    <row r="163" spans="1:7" s="5" customFormat="1" x14ac:dyDescent="0.2">
      <c r="A163" s="9"/>
      <c r="C163" s="9"/>
      <c r="D163" s="9"/>
    </row>
    <row r="164" spans="1:7" s="5" customFormat="1" x14ac:dyDescent="0.2">
      <c r="A164" s="9"/>
      <c r="C164" s="9"/>
      <c r="D164" s="9"/>
    </row>
    <row r="165" spans="1:7" s="5" customFormat="1" x14ac:dyDescent="0.2">
      <c r="A165" s="9"/>
      <c r="C165" s="9"/>
      <c r="D165" s="9"/>
    </row>
    <row r="166" spans="1:7" s="5" customFormat="1" x14ac:dyDescent="0.2">
      <c r="A166" s="9"/>
      <c r="C166" s="9"/>
      <c r="D166" s="9"/>
      <c r="E166" s="2"/>
    </row>
    <row r="167" spans="1:7" s="5" customFormat="1" x14ac:dyDescent="0.2">
      <c r="A167" s="9"/>
      <c r="C167" s="9"/>
      <c r="D167" s="9"/>
      <c r="E167" s="2"/>
    </row>
    <row r="168" spans="1:7" s="5" customFormat="1" x14ac:dyDescent="0.2">
      <c r="A168" s="9"/>
      <c r="C168" s="9"/>
      <c r="D168" s="9"/>
      <c r="E168" s="2"/>
    </row>
    <row r="169" spans="1:7" s="5" customFormat="1" x14ac:dyDescent="0.2">
      <c r="A169" s="9"/>
      <c r="C169" s="9"/>
      <c r="D169" s="9"/>
      <c r="E169" s="2"/>
      <c r="G169" s="2"/>
    </row>
    <row r="170" spans="1:7" s="5" customFormat="1" x14ac:dyDescent="0.2">
      <c r="A170" s="9"/>
      <c r="C170" s="9"/>
      <c r="D170" s="9"/>
      <c r="E170" s="2"/>
      <c r="G170" s="2"/>
    </row>
    <row r="171" spans="1:7" s="5" customFormat="1" x14ac:dyDescent="0.2">
      <c r="A171" s="9"/>
      <c r="C171" s="9"/>
      <c r="D171" s="9"/>
      <c r="E171" s="2"/>
      <c r="G171" s="2"/>
    </row>
    <row r="172" spans="1:7" s="5" customFormat="1" x14ac:dyDescent="0.2">
      <c r="A172" s="9"/>
      <c r="C172" s="9"/>
      <c r="D172" s="9"/>
      <c r="E172" s="2"/>
      <c r="G172" s="2"/>
    </row>
    <row r="173" spans="1:7" s="5" customFormat="1" x14ac:dyDescent="0.2">
      <c r="A173" s="9"/>
      <c r="C173" s="9"/>
      <c r="D173" s="9"/>
      <c r="E173" s="2"/>
      <c r="G173" s="2"/>
    </row>
    <row r="174" spans="1:7" s="5" customFormat="1" x14ac:dyDescent="0.2">
      <c r="A174" s="9"/>
      <c r="C174" s="9"/>
      <c r="D174" s="16"/>
      <c r="E174" s="2"/>
      <c r="G174" s="2"/>
    </row>
    <row r="175" spans="1:7" x14ac:dyDescent="0.2">
      <c r="A175" s="9"/>
      <c r="B175" s="5"/>
      <c r="C175" s="9"/>
    </row>
    <row r="176" spans="1:7" x14ac:dyDescent="0.2">
      <c r="A176" s="9"/>
      <c r="B176" s="5"/>
    </row>
    <row r="177" spans="1:2" x14ac:dyDescent="0.2">
      <c r="A177" s="9"/>
      <c r="B177" s="5"/>
    </row>
    <row r="178" spans="1:2" x14ac:dyDescent="0.2">
      <c r="A178" s="9"/>
      <c r="B178" s="5"/>
    </row>
    <row r="179" spans="1:2" x14ac:dyDescent="0.2">
      <c r="A179" s="9"/>
    </row>
  </sheetData>
  <sortState xmlns:xlrd2="http://schemas.microsoft.com/office/spreadsheetml/2017/richdata2" ref="B15:C15">
    <sortCondition descending="1" ref="C15"/>
  </sortState>
  <mergeCells count="3">
    <mergeCell ref="A2:D2"/>
    <mergeCell ref="A3:G3"/>
    <mergeCell ref="A1:G1"/>
  </mergeCells>
  <phoneticPr fontId="3" type="noConversion"/>
  <printOptions horizontalCentered="1" gridLines="1"/>
  <pageMargins left="0.2" right="0.25" top="0.5" bottom="0.5" header="0.25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topLeftCell="A13" zoomScaleNormal="100" workbookViewId="0">
      <selection activeCell="C13" sqref="C13"/>
    </sheetView>
  </sheetViews>
  <sheetFormatPr defaultColWidth="9.140625" defaultRowHeight="15" x14ac:dyDescent="0.25"/>
  <cols>
    <col min="1" max="1" width="20.28515625" style="22" customWidth="1"/>
    <col min="2" max="2" width="20" style="20" customWidth="1"/>
    <col min="3" max="3" width="24.7109375" style="20" customWidth="1"/>
    <col min="4" max="4" width="18.7109375" style="20" customWidth="1"/>
    <col min="5" max="5" width="3.5703125" style="22" customWidth="1"/>
    <col min="6" max="6" width="3" style="22" customWidth="1"/>
    <col min="7" max="7" width="2.42578125" style="22" customWidth="1"/>
    <col min="8" max="16384" width="9.140625" style="22"/>
  </cols>
  <sheetData>
    <row r="1" spans="1:7" s="20" customFormat="1" ht="15.75" x14ac:dyDescent="0.25">
      <c r="A1" s="212" t="s">
        <v>0</v>
      </c>
      <c r="B1" s="212"/>
      <c r="C1" s="212"/>
      <c r="D1" s="212"/>
      <c r="E1" s="212"/>
      <c r="F1" s="212"/>
      <c r="G1" s="212"/>
    </row>
    <row r="2" spans="1:7" s="20" customFormat="1" ht="15.75" x14ac:dyDescent="0.25">
      <c r="A2" s="213" t="s">
        <v>98</v>
      </c>
      <c r="B2" s="213"/>
      <c r="C2" s="213"/>
      <c r="D2" s="213"/>
      <c r="E2" s="213"/>
      <c r="F2" s="213"/>
      <c r="G2" s="213"/>
    </row>
    <row r="3" spans="1:7" s="20" customFormat="1" x14ac:dyDescent="0.25">
      <c r="A3" s="211" t="s">
        <v>104</v>
      </c>
      <c r="B3" s="211"/>
      <c r="C3" s="211"/>
      <c r="D3" s="211"/>
      <c r="E3" s="211"/>
      <c r="F3" s="211"/>
      <c r="G3" s="211"/>
    </row>
    <row r="4" spans="1:7" ht="14.25" x14ac:dyDescent="0.2">
      <c r="A4" s="6"/>
      <c r="B4" s="6"/>
      <c r="C4" s="6"/>
      <c r="D4" s="6"/>
      <c r="E4" s="21"/>
      <c r="F4" s="21"/>
      <c r="G4" s="21"/>
    </row>
    <row r="5" spans="1:7" s="15" customFormat="1" x14ac:dyDescent="0.25">
      <c r="A5" s="23"/>
      <c r="B5" s="11"/>
      <c r="C5" s="8"/>
      <c r="D5" s="19"/>
      <c r="E5" s="24"/>
    </row>
    <row r="6" spans="1:7" s="13" customFormat="1" x14ac:dyDescent="0.25">
      <c r="A6" s="11"/>
      <c r="B6" s="52" t="s">
        <v>36</v>
      </c>
      <c r="C6" s="8"/>
      <c r="D6" s="19"/>
      <c r="E6" s="25"/>
    </row>
    <row r="7" spans="1:7" s="13" customFormat="1" ht="14.25" x14ac:dyDescent="0.2">
      <c r="A7" s="11"/>
      <c r="B7" s="76" t="s">
        <v>73</v>
      </c>
      <c r="C7" s="77"/>
      <c r="D7" s="78"/>
      <c r="E7" s="25"/>
    </row>
    <row r="8" spans="1:7" s="13" customFormat="1" ht="14.25" x14ac:dyDescent="0.2">
      <c r="A8" s="11" t="s">
        <v>108</v>
      </c>
      <c r="B8" s="9"/>
      <c r="C8" s="9"/>
      <c r="D8" s="134">
        <v>7910.53</v>
      </c>
      <c r="E8" s="26"/>
      <c r="F8" s="27"/>
    </row>
    <row r="9" spans="1:7" s="13" customFormat="1" x14ac:dyDescent="0.25">
      <c r="A9" s="9"/>
      <c r="B9" s="11" t="s">
        <v>109</v>
      </c>
      <c r="C9" s="9"/>
      <c r="D9" s="195">
        <v>0.33</v>
      </c>
      <c r="E9" s="25"/>
      <c r="G9" s="26"/>
    </row>
    <row r="10" spans="1:7" s="13" customFormat="1" x14ac:dyDescent="0.25">
      <c r="A10" s="53" t="s">
        <v>110</v>
      </c>
      <c r="B10" s="11"/>
      <c r="C10" s="8"/>
      <c r="D10" s="58">
        <f>D8+D9</f>
        <v>7910.86</v>
      </c>
      <c r="E10" s="25"/>
    </row>
    <row r="11" spans="1:7" s="13" customFormat="1" ht="15.75" thickBot="1" x14ac:dyDescent="0.3">
      <c r="A11" s="61" t="s">
        <v>34</v>
      </c>
      <c r="B11" s="62"/>
      <c r="C11" s="63"/>
      <c r="D11" s="81"/>
      <c r="E11" s="25"/>
    </row>
    <row r="12" spans="1:7" s="13" customFormat="1" x14ac:dyDescent="0.25">
      <c r="A12" s="59"/>
      <c r="B12" s="11"/>
      <c r="C12" s="8"/>
      <c r="D12" s="19"/>
      <c r="E12" s="25"/>
    </row>
    <row r="13" spans="1:7" s="13" customFormat="1" x14ac:dyDescent="0.25">
      <c r="A13" s="11"/>
      <c r="B13" s="11"/>
      <c r="C13" s="8"/>
      <c r="D13" s="58"/>
      <c r="E13" s="25"/>
    </row>
    <row r="14" spans="1:7" s="13" customFormat="1" x14ac:dyDescent="0.25">
      <c r="A14" s="11"/>
      <c r="B14" s="52" t="s">
        <v>30</v>
      </c>
      <c r="C14" s="8"/>
      <c r="D14" s="58"/>
      <c r="E14" s="25"/>
    </row>
    <row r="15" spans="1:7" s="13" customFormat="1" ht="14.25" x14ac:dyDescent="0.2">
      <c r="A15" s="11" t="s">
        <v>108</v>
      </c>
      <c r="B15" s="11"/>
      <c r="C15" s="8"/>
      <c r="D15" s="135">
        <v>5730.08</v>
      </c>
      <c r="E15" s="25"/>
    </row>
    <row r="16" spans="1:7" s="13" customFormat="1" x14ac:dyDescent="0.25">
      <c r="A16" s="11"/>
      <c r="B16" s="11" t="s">
        <v>109</v>
      </c>
      <c r="C16" s="8"/>
      <c r="D16" s="135">
        <v>0.24</v>
      </c>
      <c r="E16" s="25"/>
    </row>
    <row r="17" spans="1:5" s="13" customFormat="1" x14ac:dyDescent="0.25">
      <c r="A17" s="53" t="s">
        <v>111</v>
      </c>
      <c r="B17" s="11"/>
      <c r="C17" s="8"/>
      <c r="D17" s="58">
        <f>SUM(D15:D16)</f>
        <v>5730.32</v>
      </c>
      <c r="E17" s="25"/>
    </row>
    <row r="18" spans="1:5" s="13" customFormat="1" x14ac:dyDescent="0.25">
      <c r="D18" s="58"/>
      <c r="E18" s="25"/>
    </row>
    <row r="19" spans="1:5" s="13" customFormat="1" ht="15.75" thickBot="1" x14ac:dyDescent="0.3">
      <c r="A19" s="60" t="s">
        <v>47</v>
      </c>
      <c r="B19" s="11"/>
      <c r="C19" s="8"/>
      <c r="D19" s="64"/>
      <c r="E19" s="25"/>
    </row>
    <row r="20" spans="1:5" s="13" customFormat="1" x14ac:dyDescent="0.25">
      <c r="A20" s="89"/>
      <c r="B20" s="89"/>
      <c r="C20" s="90"/>
      <c r="D20" s="58"/>
      <c r="E20" s="25"/>
    </row>
    <row r="21" spans="1:5" s="13" customFormat="1" x14ac:dyDescent="0.25">
      <c r="A21" s="53" t="s">
        <v>37</v>
      </c>
      <c r="B21" s="11"/>
      <c r="C21" s="8"/>
      <c r="D21" s="58"/>
      <c r="E21" s="25"/>
    </row>
    <row r="22" spans="1:5" s="13" customFormat="1" x14ac:dyDescent="0.25">
      <c r="A22" s="11"/>
      <c r="B22" s="11" t="s">
        <v>35</v>
      </c>
      <c r="C22" s="8"/>
      <c r="D22" s="58"/>
      <c r="E22" s="25"/>
    </row>
    <row r="23" spans="1:5" s="13" customFormat="1" x14ac:dyDescent="0.25">
      <c r="A23" s="65" t="s">
        <v>27</v>
      </c>
      <c r="B23" s="70"/>
      <c r="C23" s="71"/>
      <c r="D23" s="19"/>
      <c r="E23" s="25"/>
    </row>
    <row r="24" spans="1:5" s="13" customFormat="1" x14ac:dyDescent="0.25">
      <c r="A24" s="66"/>
      <c r="B24" s="67"/>
      <c r="C24" s="68"/>
      <c r="D24" s="19"/>
      <c r="E24" s="25"/>
    </row>
    <row r="25" spans="1:5" s="13" customFormat="1" x14ac:dyDescent="0.25">
      <c r="A25" s="11"/>
      <c r="B25" s="53" t="s">
        <v>28</v>
      </c>
      <c r="C25" s="8"/>
      <c r="D25" s="58"/>
      <c r="E25" s="25"/>
    </row>
    <row r="26" spans="1:5" s="13" customFormat="1" ht="14.25" x14ac:dyDescent="0.2">
      <c r="A26" s="11" t="s">
        <v>114</v>
      </c>
      <c r="B26" s="11"/>
      <c r="C26" s="8"/>
      <c r="D26" s="135">
        <v>139739.23000000001</v>
      </c>
      <c r="E26" s="25"/>
    </row>
    <row r="27" spans="1:5" s="13" customFormat="1" ht="14.25" x14ac:dyDescent="0.2">
      <c r="A27" s="11"/>
      <c r="B27" s="11" t="s">
        <v>118</v>
      </c>
      <c r="C27" s="8"/>
      <c r="D27" s="135">
        <v>578.74</v>
      </c>
      <c r="E27" s="25"/>
    </row>
    <row r="28" spans="1:5" s="13" customFormat="1" x14ac:dyDescent="0.25">
      <c r="A28" s="53" t="s">
        <v>115</v>
      </c>
      <c r="B28" s="11"/>
      <c r="C28" s="8"/>
      <c r="D28" s="58">
        <f>SUM(D26:D27)</f>
        <v>140317.97</v>
      </c>
      <c r="E28" s="25"/>
    </row>
    <row r="29" spans="1:5" s="13" customFormat="1" x14ac:dyDescent="0.25">
      <c r="A29" s="59" t="s">
        <v>25</v>
      </c>
      <c r="B29" s="11"/>
      <c r="C29" s="8"/>
      <c r="D29" s="58"/>
      <c r="E29" s="25"/>
    </row>
    <row r="30" spans="1:5" s="13" customFormat="1" x14ac:dyDescent="0.25">
      <c r="A30" s="59" t="s">
        <v>32</v>
      </c>
      <c r="B30" s="11"/>
      <c r="C30" s="8"/>
      <c r="D30" s="19"/>
      <c r="E30" s="25"/>
    </row>
    <row r="31" spans="1:5" s="13" customFormat="1" x14ac:dyDescent="0.25">
      <c r="D31" s="19"/>
      <c r="E31" s="25"/>
    </row>
    <row r="32" spans="1:5" s="13" customFormat="1" x14ac:dyDescent="0.25">
      <c r="A32" s="66"/>
      <c r="B32" s="11"/>
      <c r="C32" s="8"/>
      <c r="D32" s="19"/>
      <c r="E32" s="25"/>
    </row>
    <row r="33" spans="1:7" s="13" customFormat="1" x14ac:dyDescent="0.25">
      <c r="A33" s="59"/>
      <c r="B33" s="53" t="s">
        <v>29</v>
      </c>
      <c r="C33" s="8"/>
      <c r="D33" s="19"/>
      <c r="E33" s="25"/>
    </row>
    <row r="34" spans="1:7" s="13" customFormat="1" ht="15.75" x14ac:dyDescent="0.25">
      <c r="A34" s="11" t="s">
        <v>112</v>
      </c>
      <c r="B34" s="1"/>
      <c r="C34" s="8"/>
      <c r="D34" s="19">
        <v>0.12</v>
      </c>
      <c r="E34" s="25"/>
    </row>
    <row r="35" spans="1:7" s="13" customFormat="1" x14ac:dyDescent="0.25">
      <c r="A35" s="11"/>
      <c r="B35" s="86" t="s">
        <v>40</v>
      </c>
      <c r="C35" s="8"/>
      <c r="D35" s="19" t="s">
        <v>38</v>
      </c>
      <c r="E35" s="25"/>
    </row>
    <row r="36" spans="1:7" s="13" customFormat="1" x14ac:dyDescent="0.25">
      <c r="A36" s="11" t="s">
        <v>113</v>
      </c>
      <c r="B36" s="11"/>
      <c r="C36" s="8"/>
      <c r="D36" s="19">
        <f>(D34)</f>
        <v>0.12</v>
      </c>
      <c r="E36" s="25"/>
    </row>
    <row r="39" spans="1:7" s="13" customFormat="1" x14ac:dyDescent="0.25">
      <c r="A39" s="11"/>
      <c r="B39" s="11"/>
      <c r="C39" s="8"/>
      <c r="D39" s="19"/>
      <c r="E39" s="25"/>
    </row>
    <row r="40" spans="1:7" s="13" customFormat="1" ht="14.25" x14ac:dyDescent="0.2">
      <c r="A40" s="31"/>
      <c r="B40" s="28"/>
      <c r="C40" s="9"/>
      <c r="D40" s="30"/>
      <c r="G40" s="29"/>
    </row>
  </sheetData>
  <sortState xmlns:xlrd2="http://schemas.microsoft.com/office/spreadsheetml/2017/richdata2" ref="B5:F8">
    <sortCondition descending="1" ref="F5:F8"/>
  </sortState>
  <mergeCells count="3">
    <mergeCell ref="A3:G3"/>
    <mergeCell ref="A1:G1"/>
    <mergeCell ref="A2:G2"/>
  </mergeCells>
  <phoneticPr fontId="3" type="noConversion"/>
  <printOptions horizontalCentered="1" gridLines="1"/>
  <pageMargins left="0.25" right="0.25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22" zoomScaleNormal="100" workbookViewId="0">
      <selection activeCell="B38" sqref="B38"/>
    </sheetView>
  </sheetViews>
  <sheetFormatPr defaultColWidth="14.42578125" defaultRowHeight="12.75" x14ac:dyDescent="0.2"/>
  <cols>
    <col min="1" max="1" width="14.42578125" style="33"/>
    <col min="2" max="2" width="13.140625" style="33" customWidth="1"/>
    <col min="3" max="3" width="12.140625" style="33" customWidth="1"/>
    <col min="4" max="4" width="15.42578125" style="33" customWidth="1"/>
    <col min="5" max="5" width="14.140625" style="33" customWidth="1"/>
    <col min="6" max="6" width="12.42578125" style="33" customWidth="1"/>
    <col min="7" max="7" width="14.85546875" style="33" customWidth="1"/>
    <col min="8" max="16384" width="14.42578125" style="33"/>
  </cols>
  <sheetData>
    <row r="1" spans="1:8" s="32" customFormat="1" ht="16.5" customHeight="1" x14ac:dyDescent="0.2">
      <c r="A1" s="212" t="s">
        <v>0</v>
      </c>
      <c r="B1" s="212"/>
      <c r="C1" s="212"/>
      <c r="D1" s="212"/>
      <c r="E1" s="212"/>
      <c r="F1" s="212"/>
      <c r="G1" s="212"/>
    </row>
    <row r="2" spans="1:8" s="32" customFormat="1" ht="18" x14ac:dyDescent="0.25">
      <c r="A2" s="212" t="s">
        <v>99</v>
      </c>
      <c r="B2" s="212"/>
      <c r="C2" s="212"/>
      <c r="D2" s="212"/>
      <c r="E2" s="212"/>
      <c r="F2" s="212"/>
      <c r="G2" s="212"/>
    </row>
    <row r="3" spans="1:8" s="5" customFormat="1" ht="15" customHeight="1" x14ac:dyDescent="0.2">
      <c r="A3" s="211" t="s">
        <v>104</v>
      </c>
      <c r="B3" s="211"/>
      <c r="C3" s="211"/>
      <c r="D3" s="211"/>
      <c r="E3" s="211"/>
      <c r="F3" s="211"/>
      <c r="G3" s="211"/>
    </row>
    <row r="4" spans="1:8" ht="14.25" x14ac:dyDescent="0.2">
      <c r="A4" s="28"/>
      <c r="B4" s="55"/>
      <c r="C4" s="55"/>
      <c r="D4" s="55"/>
      <c r="E4" s="55"/>
      <c r="F4" s="56"/>
      <c r="G4" s="56"/>
    </row>
    <row r="5" spans="1:8" ht="15" x14ac:dyDescent="0.25">
      <c r="A5" s="28" t="s">
        <v>39</v>
      </c>
      <c r="G5" s="35"/>
    </row>
    <row r="6" spans="1:8" ht="14.25" x14ac:dyDescent="0.2">
      <c r="A6" s="28"/>
      <c r="B6" s="33" t="s">
        <v>46</v>
      </c>
      <c r="F6" s="88">
        <v>87623.8</v>
      </c>
      <c r="G6" s="36"/>
      <c r="H6" s="88"/>
    </row>
    <row r="7" spans="1:8" ht="14.25" x14ac:dyDescent="0.2">
      <c r="A7" s="28"/>
      <c r="B7" s="33" t="s">
        <v>74</v>
      </c>
      <c r="E7" s="72"/>
      <c r="F7" s="88">
        <v>7910.86</v>
      </c>
      <c r="G7" s="36"/>
    </row>
    <row r="8" spans="1:8" ht="14.25" x14ac:dyDescent="0.2">
      <c r="A8" s="28"/>
      <c r="B8" s="69" t="s">
        <v>66</v>
      </c>
      <c r="C8" s="69"/>
      <c r="D8" s="69"/>
      <c r="E8" s="73"/>
      <c r="F8" s="126"/>
      <c r="G8" s="104"/>
    </row>
    <row r="9" spans="1:8" ht="14.25" x14ac:dyDescent="0.2">
      <c r="A9" s="28" t="s">
        <v>117</v>
      </c>
      <c r="E9" s="34"/>
      <c r="F9" s="34"/>
      <c r="G9" s="199">
        <f>F6+F7</f>
        <v>95534.66</v>
      </c>
    </row>
    <row r="10" spans="1:8" ht="14.25" x14ac:dyDescent="0.2">
      <c r="A10" s="28"/>
      <c r="D10" s="37"/>
      <c r="E10" s="18"/>
      <c r="F10" s="34"/>
      <c r="G10" s="38"/>
    </row>
    <row r="11" spans="1:8" ht="14.25" x14ac:dyDescent="0.2">
      <c r="A11" s="39" t="s">
        <v>83</v>
      </c>
      <c r="D11" s="37"/>
      <c r="E11" s="18"/>
      <c r="F11" s="34"/>
      <c r="G11" s="38"/>
    </row>
    <row r="12" spans="1:8" ht="14.25" x14ac:dyDescent="0.2">
      <c r="A12" s="39"/>
      <c r="B12" s="33" t="s">
        <v>48</v>
      </c>
      <c r="D12" s="37"/>
      <c r="E12" s="203">
        <v>145569.29999999999</v>
      </c>
      <c r="F12" s="34"/>
      <c r="G12" s="130"/>
    </row>
    <row r="13" spans="1:8" ht="14.25" x14ac:dyDescent="0.2">
      <c r="A13" s="39"/>
      <c r="B13" s="101" t="s">
        <v>77</v>
      </c>
      <c r="C13" s="69"/>
      <c r="D13" s="102"/>
      <c r="E13" s="103"/>
      <c r="F13" s="123"/>
      <c r="G13" s="131"/>
    </row>
    <row r="14" spans="1:8" ht="14.25" x14ac:dyDescent="0.2">
      <c r="A14" s="39"/>
      <c r="B14" s="101" t="s">
        <v>101</v>
      </c>
      <c r="C14" s="69"/>
      <c r="D14" s="102"/>
      <c r="E14" s="103"/>
      <c r="F14" s="123"/>
      <c r="G14" s="131"/>
    </row>
    <row r="15" spans="1:8" ht="14.25" x14ac:dyDescent="0.2">
      <c r="A15" s="39"/>
      <c r="B15" s="194" t="s">
        <v>138</v>
      </c>
      <c r="C15" s="94"/>
      <c r="D15" s="161"/>
      <c r="E15" s="193">
        <v>25</v>
      </c>
      <c r="F15" s="34"/>
      <c r="G15" s="38"/>
    </row>
    <row r="16" spans="1:8" ht="14.25" x14ac:dyDescent="0.2">
      <c r="A16" s="39"/>
      <c r="B16" s="184" t="s">
        <v>120</v>
      </c>
      <c r="D16" s="37"/>
      <c r="E16" s="201">
        <v>313.5</v>
      </c>
      <c r="F16" s="34"/>
      <c r="G16" s="38"/>
    </row>
    <row r="17" spans="1:7" ht="14.25" x14ac:dyDescent="0.2">
      <c r="A17" s="39"/>
      <c r="B17" s="184" t="s">
        <v>122</v>
      </c>
      <c r="D17" s="37"/>
      <c r="E17" s="202">
        <v>2880</v>
      </c>
      <c r="F17" s="34"/>
      <c r="G17" s="38"/>
    </row>
    <row r="18" spans="1:7" ht="14.25" x14ac:dyDescent="0.2">
      <c r="A18" s="39"/>
      <c r="B18" s="120" t="s">
        <v>134</v>
      </c>
      <c r="D18" s="37"/>
      <c r="E18" s="202">
        <v>720</v>
      </c>
      <c r="F18" s="34"/>
      <c r="G18" s="38"/>
    </row>
    <row r="19" spans="1:7" ht="14.25" x14ac:dyDescent="0.2">
      <c r="A19" s="39"/>
      <c r="B19" s="120" t="s">
        <v>141</v>
      </c>
      <c r="D19" s="37"/>
      <c r="E19" s="202">
        <v>48595.74</v>
      </c>
      <c r="F19" s="34"/>
      <c r="G19" s="38"/>
    </row>
    <row r="20" spans="1:7" ht="14.25" x14ac:dyDescent="0.2">
      <c r="A20" s="39"/>
      <c r="B20" s="101" t="s">
        <v>95</v>
      </c>
      <c r="C20" s="85"/>
      <c r="D20" s="162"/>
      <c r="E20" s="163"/>
      <c r="F20" s="123"/>
      <c r="G20" s="131"/>
    </row>
    <row r="21" spans="1:7" ht="14.25" x14ac:dyDescent="0.2">
      <c r="A21" s="28"/>
      <c r="B21" s="33" t="s">
        <v>49</v>
      </c>
      <c r="D21" s="37"/>
      <c r="E21" s="18"/>
      <c r="F21" s="57">
        <f>SUM(E12:E15)-SUM(E16:E19)</f>
        <v>93085.06</v>
      </c>
    </row>
    <row r="22" spans="1:7" ht="14.25" x14ac:dyDescent="0.2">
      <c r="A22" s="28"/>
      <c r="D22" s="37"/>
      <c r="E22" s="18"/>
      <c r="F22" s="57"/>
      <c r="G22" s="38"/>
    </row>
    <row r="23" spans="1:7" ht="14.25" x14ac:dyDescent="0.2">
      <c r="A23" s="28"/>
      <c r="B23" s="120" t="s">
        <v>78</v>
      </c>
      <c r="D23" s="37"/>
      <c r="F23" s="57"/>
      <c r="G23" s="38"/>
    </row>
    <row r="24" spans="1:7" ht="14.25" x14ac:dyDescent="0.2">
      <c r="A24" s="28"/>
      <c r="B24" s="33" t="s">
        <v>82</v>
      </c>
      <c r="D24" s="37"/>
      <c r="E24" s="57">
        <v>4.96</v>
      </c>
      <c r="F24" s="57"/>
      <c r="G24" s="38"/>
    </row>
    <row r="25" spans="1:7" ht="14.25" x14ac:dyDescent="0.2">
      <c r="A25" s="28"/>
      <c r="B25" s="115" t="s">
        <v>72</v>
      </c>
      <c r="D25" s="37"/>
      <c r="E25" s="57"/>
      <c r="F25" s="57">
        <f>SUM(E24:E24)</f>
        <v>4.96</v>
      </c>
      <c r="G25" s="38"/>
    </row>
    <row r="26" spans="1:7" ht="14.25" x14ac:dyDescent="0.2">
      <c r="A26" s="28"/>
      <c r="D26" s="37"/>
      <c r="E26" s="18"/>
      <c r="F26" s="34"/>
      <c r="G26" s="38"/>
    </row>
    <row r="27" spans="1:7" ht="15.75" customHeight="1" x14ac:dyDescent="0.2">
      <c r="A27" s="39"/>
      <c r="B27" s="33" t="s">
        <v>23</v>
      </c>
      <c r="D27" s="37"/>
      <c r="E27" s="57">
        <v>10071.73</v>
      </c>
      <c r="G27" s="38"/>
    </row>
    <row r="28" spans="1:7" ht="15.75" customHeight="1" x14ac:dyDescent="0.2">
      <c r="A28" s="39"/>
      <c r="B28" s="84" t="s">
        <v>44</v>
      </c>
      <c r="C28" s="82"/>
      <c r="D28" s="87"/>
      <c r="E28" s="83"/>
      <c r="F28" s="85"/>
      <c r="G28" s="38"/>
    </row>
    <row r="29" spans="1:7" ht="15.75" customHeight="1" x14ac:dyDescent="0.2">
      <c r="A29" s="39"/>
      <c r="B29" s="33" t="s">
        <v>147</v>
      </c>
      <c r="C29" s="167"/>
      <c r="D29" s="168"/>
      <c r="E29" s="57">
        <v>0</v>
      </c>
      <c r="G29" s="38"/>
    </row>
    <row r="30" spans="1:7" ht="14.25" x14ac:dyDescent="0.2">
      <c r="A30" s="39"/>
      <c r="B30" s="51" t="s">
        <v>50</v>
      </c>
      <c r="D30" s="37"/>
      <c r="E30" s="18"/>
      <c r="F30" s="57">
        <f>SUM(E27:E29)</f>
        <v>10071.73</v>
      </c>
      <c r="G30" s="38"/>
    </row>
    <row r="31" spans="1:7" ht="14.25" x14ac:dyDescent="0.2">
      <c r="A31" s="39"/>
      <c r="D31" s="37"/>
      <c r="E31" s="18"/>
      <c r="F31" s="34"/>
      <c r="G31" s="38"/>
    </row>
    <row r="32" spans="1:7" ht="14.25" x14ac:dyDescent="0.2">
      <c r="A32" s="39"/>
      <c r="B32" s="33" t="s">
        <v>21</v>
      </c>
      <c r="D32" s="37"/>
      <c r="E32" s="26">
        <v>1698</v>
      </c>
      <c r="F32" s="34"/>
      <c r="G32" s="38"/>
    </row>
    <row r="33" spans="1:7" ht="14.25" x14ac:dyDescent="0.2">
      <c r="A33" s="39"/>
      <c r="B33" s="194" t="s">
        <v>138</v>
      </c>
      <c r="D33" s="37"/>
      <c r="E33" s="200">
        <v>25</v>
      </c>
      <c r="F33" s="34"/>
      <c r="G33" s="38"/>
    </row>
    <row r="34" spans="1:7" ht="14.25" x14ac:dyDescent="0.2">
      <c r="A34" s="28"/>
      <c r="B34" s="37" t="s">
        <v>26</v>
      </c>
      <c r="C34" s="37"/>
      <c r="D34" s="37"/>
      <c r="E34" s="37"/>
      <c r="F34" s="57">
        <f>E32+ SUM(E33:E33)</f>
        <v>1723</v>
      </c>
      <c r="G34" s="40"/>
    </row>
    <row r="35" spans="1:7" ht="14.25" x14ac:dyDescent="0.2">
      <c r="A35" s="28"/>
      <c r="B35" s="37"/>
      <c r="C35" s="37"/>
      <c r="D35" s="37"/>
      <c r="E35" s="37"/>
      <c r="F35" s="57"/>
      <c r="G35" s="40"/>
    </row>
    <row r="36" spans="1:7" ht="14.25" x14ac:dyDescent="0.2">
      <c r="A36" s="28"/>
      <c r="B36" s="37" t="s">
        <v>22</v>
      </c>
      <c r="C36" s="37"/>
      <c r="D36" s="37"/>
      <c r="E36" s="34">
        <v>1238.48</v>
      </c>
      <c r="G36" s="40"/>
    </row>
    <row r="37" spans="1:7" ht="14.25" x14ac:dyDescent="0.2">
      <c r="A37" s="28"/>
      <c r="B37" s="33" t="s">
        <v>148</v>
      </c>
      <c r="C37" s="37"/>
      <c r="D37" s="37"/>
      <c r="E37" s="204">
        <v>0</v>
      </c>
      <c r="G37" s="40"/>
    </row>
    <row r="38" spans="1:7" ht="14.25" x14ac:dyDescent="0.2">
      <c r="A38" s="39"/>
      <c r="B38" s="37" t="s">
        <v>19</v>
      </c>
      <c r="C38" s="37"/>
      <c r="D38" s="37"/>
      <c r="E38" s="37"/>
      <c r="F38" s="57">
        <f>E36-(E37:E37)</f>
        <v>1238.48</v>
      </c>
      <c r="G38" s="40"/>
    </row>
    <row r="39" spans="1:7" ht="14.25" x14ac:dyDescent="0.2">
      <c r="A39" s="39"/>
      <c r="B39" s="37"/>
      <c r="C39" s="37"/>
      <c r="D39" s="37"/>
      <c r="E39" s="37"/>
      <c r="F39" s="57"/>
      <c r="G39" s="40"/>
    </row>
    <row r="40" spans="1:7" ht="14.25" x14ac:dyDescent="0.2">
      <c r="A40" s="28"/>
      <c r="B40" s="33" t="s">
        <v>31</v>
      </c>
      <c r="E40" s="37"/>
      <c r="F40" s="35"/>
      <c r="G40" s="205">
        <f>-SUM(F21:F38)</f>
        <v>-106123.23</v>
      </c>
    </row>
    <row r="41" spans="1:7" ht="14.25" x14ac:dyDescent="0.2">
      <c r="A41" s="28"/>
      <c r="E41" s="37"/>
      <c r="F41" s="35"/>
      <c r="G41" s="54"/>
    </row>
    <row r="42" spans="1:7" ht="15.75" thickBot="1" x14ac:dyDescent="0.3">
      <c r="A42" s="41" t="s">
        <v>116</v>
      </c>
      <c r="F42" s="40"/>
      <c r="G42" s="206">
        <f>G9+G40</f>
        <v>-10588.569999999992</v>
      </c>
    </row>
    <row r="43" spans="1:7" ht="16.5" thickTop="1" thickBot="1" x14ac:dyDescent="0.3">
      <c r="A43" s="41"/>
      <c r="F43" s="40"/>
      <c r="G43" s="138"/>
    </row>
    <row r="44" spans="1:7" s="80" customFormat="1" ht="16.5" customHeight="1" thickTop="1" thickBot="1" x14ac:dyDescent="0.25">
      <c r="A44" s="79" t="s">
        <v>94</v>
      </c>
      <c r="B44" s="79"/>
      <c r="C44" s="79"/>
      <c r="D44" s="79"/>
      <c r="E44" s="79"/>
      <c r="F44" s="79"/>
      <c r="G44" s="79"/>
    </row>
    <row r="45" spans="1:7" ht="15" thickTop="1" x14ac:dyDescent="0.2">
      <c r="A45" s="28"/>
      <c r="F45" s="37"/>
    </row>
    <row r="46" spans="1:7" ht="14.25" x14ac:dyDescent="0.2">
      <c r="A46" s="28"/>
      <c r="B46" s="46"/>
      <c r="C46" s="46"/>
      <c r="D46" s="47"/>
      <c r="E46" s="214"/>
      <c r="F46" s="214"/>
      <c r="G46" s="214"/>
    </row>
    <row r="47" spans="1:7" ht="14.25" x14ac:dyDescent="0.2">
      <c r="A47" s="28"/>
      <c r="C47" s="13"/>
      <c r="D47" s="47"/>
    </row>
  </sheetData>
  <mergeCells count="4">
    <mergeCell ref="A3:G3"/>
    <mergeCell ref="A1:G1"/>
    <mergeCell ref="A2:G2"/>
    <mergeCell ref="E46:G46"/>
  </mergeCells>
  <phoneticPr fontId="3" type="noConversion"/>
  <printOptions horizontalCentered="1" gridLines="1"/>
  <pageMargins left="0.45" right="0.45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view="pageLayout" zoomScaleNormal="100" workbookViewId="0">
      <selection activeCell="G21" sqref="G21"/>
    </sheetView>
  </sheetViews>
  <sheetFormatPr defaultRowHeight="15" x14ac:dyDescent="0.25"/>
  <cols>
    <col min="1" max="1" width="16.57031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2.85546875" customWidth="1"/>
  </cols>
  <sheetData>
    <row r="1" spans="1:7" s="32" customFormat="1" ht="16.5" customHeight="1" x14ac:dyDescent="0.2">
      <c r="A1" s="212" t="s">
        <v>0</v>
      </c>
      <c r="B1" s="212"/>
      <c r="C1" s="212"/>
      <c r="D1" s="212"/>
      <c r="E1" s="212"/>
      <c r="F1" s="212"/>
      <c r="G1" s="212"/>
    </row>
    <row r="2" spans="1:7" s="32" customFormat="1" ht="18" x14ac:dyDescent="0.25">
      <c r="A2" s="212" t="s">
        <v>100</v>
      </c>
      <c r="B2" s="212"/>
      <c r="C2" s="212"/>
      <c r="D2" s="212"/>
      <c r="E2" s="212"/>
      <c r="F2" s="212"/>
      <c r="G2" s="212"/>
    </row>
    <row r="3" spans="1:7" s="5" customFormat="1" ht="15" customHeight="1" x14ac:dyDescent="0.2">
      <c r="A3" s="211" t="s">
        <v>104</v>
      </c>
      <c r="B3" s="211"/>
      <c r="C3" s="211"/>
      <c r="D3" s="211"/>
      <c r="E3" s="211"/>
      <c r="F3" s="211"/>
      <c r="G3" s="211"/>
    </row>
    <row r="4" spans="1:7" ht="18.75" x14ac:dyDescent="0.3">
      <c r="C4" s="125"/>
      <c r="E4" s="74"/>
    </row>
    <row r="5" spans="1:7" s="33" customFormat="1" ht="14.25" x14ac:dyDescent="0.2">
      <c r="A5" s="42"/>
      <c r="B5" s="215" t="s">
        <v>9</v>
      </c>
      <c r="C5" s="216"/>
      <c r="D5" s="217"/>
      <c r="E5" s="215" t="s">
        <v>9</v>
      </c>
      <c r="F5" s="216"/>
      <c r="G5" s="217"/>
    </row>
    <row r="6" spans="1:7" s="33" customFormat="1" ht="14.25" x14ac:dyDescent="0.2">
      <c r="A6" s="42"/>
      <c r="B6" s="43" t="s">
        <v>4</v>
      </c>
      <c r="C6" s="43" t="s">
        <v>5</v>
      </c>
      <c r="D6" s="43" t="s">
        <v>6</v>
      </c>
      <c r="E6" s="43" t="s">
        <v>4</v>
      </c>
      <c r="F6" s="43" t="s">
        <v>5</v>
      </c>
      <c r="G6" s="43" t="s">
        <v>6</v>
      </c>
    </row>
    <row r="7" spans="1:7" s="100" customFormat="1" ht="10.5" customHeight="1" x14ac:dyDescent="0.2">
      <c r="A7" s="95"/>
      <c r="B7" s="96">
        <v>2002</v>
      </c>
      <c r="C7" s="97">
        <v>3025</v>
      </c>
      <c r="D7" s="98" t="s">
        <v>7</v>
      </c>
      <c r="E7" s="96">
        <v>2012</v>
      </c>
      <c r="F7" s="99">
        <f>10656+25</f>
        <v>10681</v>
      </c>
      <c r="G7" s="98" t="s">
        <v>7</v>
      </c>
    </row>
    <row r="8" spans="1:7" s="100" customFormat="1" ht="10.5" customHeight="1" x14ac:dyDescent="0.2">
      <c r="A8" s="95"/>
      <c r="B8" s="96">
        <v>2003</v>
      </c>
      <c r="C8" s="97">
        <v>1785</v>
      </c>
      <c r="D8" s="98" t="s">
        <v>7</v>
      </c>
      <c r="E8" s="96">
        <v>2013</v>
      </c>
      <c r="F8" s="99">
        <v>15831</v>
      </c>
      <c r="G8" s="98" t="s">
        <v>7</v>
      </c>
    </row>
    <row r="9" spans="1:7" s="100" customFormat="1" ht="10.5" customHeight="1" x14ac:dyDescent="0.2">
      <c r="A9" s="95" t="s">
        <v>60</v>
      </c>
      <c r="B9" s="96">
        <v>2004</v>
      </c>
      <c r="C9" s="97">
        <v>2471</v>
      </c>
      <c r="D9" s="98" t="s">
        <v>7</v>
      </c>
      <c r="E9" s="96">
        <v>2014</v>
      </c>
      <c r="F9" s="99">
        <v>7075</v>
      </c>
      <c r="G9" s="98" t="s">
        <v>7</v>
      </c>
    </row>
    <row r="10" spans="1:7" s="100" customFormat="1" ht="10.5" customHeight="1" x14ac:dyDescent="0.2">
      <c r="A10" s="95"/>
      <c r="B10" s="96">
        <v>2005</v>
      </c>
      <c r="C10" s="97">
        <v>2410</v>
      </c>
      <c r="D10" s="98" t="s">
        <v>7</v>
      </c>
      <c r="E10" s="96">
        <v>2015</v>
      </c>
      <c r="F10" s="99">
        <v>10640</v>
      </c>
      <c r="G10" s="98" t="s">
        <v>7</v>
      </c>
    </row>
    <row r="11" spans="1:7" s="100" customFormat="1" ht="10.5" customHeight="1" x14ac:dyDescent="0.2">
      <c r="A11" s="95"/>
      <c r="B11" s="96">
        <v>2006</v>
      </c>
      <c r="C11" s="97">
        <v>2225</v>
      </c>
      <c r="D11" s="98" t="s">
        <v>7</v>
      </c>
      <c r="E11" s="96">
        <v>2016</v>
      </c>
      <c r="F11" s="97">
        <f>12075+245+75+50+50</f>
        <v>12495</v>
      </c>
      <c r="G11" s="98" t="s">
        <v>7</v>
      </c>
    </row>
    <row r="12" spans="1:7" s="100" customFormat="1" ht="10.5" customHeight="1" x14ac:dyDescent="0.2">
      <c r="A12" s="95"/>
      <c r="B12" s="96">
        <v>2007</v>
      </c>
      <c r="C12" s="97">
        <v>3205</v>
      </c>
      <c r="D12" s="98" t="s">
        <v>7</v>
      </c>
      <c r="E12" s="96">
        <v>2017</v>
      </c>
      <c r="F12" s="97">
        <v>8170</v>
      </c>
      <c r="G12" s="98" t="s">
        <v>7</v>
      </c>
    </row>
    <row r="13" spans="1:7" s="100" customFormat="1" ht="10.5" customHeight="1" x14ac:dyDescent="0.2">
      <c r="A13" s="95"/>
      <c r="B13" s="96">
        <v>2008</v>
      </c>
      <c r="C13" s="97">
        <f>2865+1250+100+10+100</f>
        <v>4325</v>
      </c>
      <c r="D13" s="98" t="s">
        <v>7</v>
      </c>
      <c r="E13" s="96">
        <v>2018</v>
      </c>
      <c r="F13" s="97">
        <f>3000+1200+800+225+1880+595+1225+250+50+1000</f>
        <v>10225</v>
      </c>
      <c r="G13" s="98" t="s">
        <v>7</v>
      </c>
    </row>
    <row r="14" spans="1:7" s="94" customFormat="1" ht="12" x14ac:dyDescent="0.2">
      <c r="A14" s="91"/>
      <c r="B14" s="96">
        <v>2009</v>
      </c>
      <c r="C14" s="97">
        <f>3000+3025+300+370</f>
        <v>6695</v>
      </c>
      <c r="D14" s="98" t="s">
        <v>7</v>
      </c>
      <c r="E14" s="96">
        <v>2019</v>
      </c>
      <c r="F14" s="97">
        <f>1000+344+200+300+1750+1000+100+3100+200+150+50+161+150+25+200+275+50+25+50+50+50+100+100</f>
        <v>9430</v>
      </c>
      <c r="G14" s="98" t="s">
        <v>7</v>
      </c>
    </row>
    <row r="15" spans="1:7" s="33" customFormat="1" ht="11.25" customHeight="1" x14ac:dyDescent="0.2">
      <c r="A15" s="42"/>
      <c r="B15" s="96">
        <v>2010</v>
      </c>
      <c r="C15" s="97">
        <v>7825</v>
      </c>
      <c r="D15" s="98" t="s">
        <v>7</v>
      </c>
      <c r="E15" s="96">
        <v>2020</v>
      </c>
      <c r="F15" s="97">
        <f>610+200+350+275+1200+650+150+3200+150+200+200+125+260+10+1100+150+300+50+50+575+162+50+150+50+100-50</f>
        <v>10267</v>
      </c>
      <c r="G15" s="98" t="s">
        <v>7</v>
      </c>
    </row>
    <row r="16" spans="1:7" s="33" customFormat="1" ht="11.25" customHeight="1" x14ac:dyDescent="0.2">
      <c r="A16" s="42"/>
      <c r="B16" s="96">
        <v>2011</v>
      </c>
      <c r="C16" s="99">
        <v>4475</v>
      </c>
      <c r="D16" s="98" t="s">
        <v>7</v>
      </c>
      <c r="E16" s="96">
        <v>2021</v>
      </c>
      <c r="F16" s="99">
        <f>500+200+850+125+125+250+150+275+200+50+100+25+125+50+40+25+200+225+150+100+50+50+100+100+100+50-225+10+50</f>
        <v>4050</v>
      </c>
      <c r="G16" s="96" t="s">
        <v>65</v>
      </c>
    </row>
    <row r="17" spans="1:7" s="33" customFormat="1" ht="14.25" x14ac:dyDescent="0.2">
      <c r="A17" s="28"/>
      <c r="E17" s="105">
        <v>2022</v>
      </c>
      <c r="F17" s="207">
        <f>1000+1300+225+700+495+1050+1500+50+50+100</f>
        <v>6470</v>
      </c>
      <c r="G17" s="96" t="s">
        <v>149</v>
      </c>
    </row>
    <row r="18" spans="1:7" s="33" customFormat="1" ht="14.25" x14ac:dyDescent="0.2">
      <c r="A18" s="28"/>
      <c r="E18" s="127" t="s">
        <v>8</v>
      </c>
      <c r="F18" s="128">
        <f>SUM(C7:C16) +SUM(F7:F17)</f>
        <v>143775</v>
      </c>
      <c r="G18" s="129"/>
    </row>
    <row r="19" spans="1:7" s="33" customFormat="1" ht="14.25" x14ac:dyDescent="0.2">
      <c r="A19" s="28"/>
      <c r="E19" s="48"/>
      <c r="F19" s="49"/>
      <c r="G19" s="50"/>
    </row>
    <row r="20" spans="1:7" s="33" customFormat="1" ht="14.25" x14ac:dyDescent="0.2">
      <c r="A20" s="28"/>
      <c r="B20" s="43"/>
      <c r="C20" s="44" t="s">
        <v>11</v>
      </c>
      <c r="D20" s="43" t="s">
        <v>12</v>
      </c>
      <c r="E20" s="43" t="s">
        <v>16</v>
      </c>
      <c r="F20" s="43" t="s">
        <v>8</v>
      </c>
    </row>
    <row r="21" spans="1:7" s="22" customFormat="1" ht="11.25" customHeight="1" x14ac:dyDescent="0.25">
      <c r="A21" s="45"/>
      <c r="B21" s="113" t="s">
        <v>13</v>
      </c>
      <c r="C21" s="114">
        <f>3783+15+40+10</f>
        <v>3848</v>
      </c>
      <c r="D21" s="114">
        <f>3939+10+15+20</f>
        <v>3984</v>
      </c>
      <c r="E21" s="114">
        <f>4353+220+20+50+20</f>
        <v>4663</v>
      </c>
      <c r="F21" s="114">
        <f t="shared" ref="F21:F27" si="0">SUM(C21:E21)</f>
        <v>12495</v>
      </c>
    </row>
    <row r="22" spans="1:7" s="22" customFormat="1" ht="11.25" customHeight="1" x14ac:dyDescent="0.25">
      <c r="A22" s="45"/>
      <c r="B22" s="113" t="s">
        <v>17</v>
      </c>
      <c r="C22" s="114">
        <f>1210+1675+300+50+50+30</f>
        <v>3315</v>
      </c>
      <c r="D22" s="114">
        <f>3550+50</f>
        <v>3600</v>
      </c>
      <c r="E22" s="114">
        <f>820+185+200+50</f>
        <v>1255</v>
      </c>
      <c r="F22" s="114">
        <f t="shared" si="0"/>
        <v>8170</v>
      </c>
    </row>
    <row r="23" spans="1:7" s="22" customFormat="1" ht="11.25" customHeight="1" x14ac:dyDescent="0.25">
      <c r="A23" s="45"/>
      <c r="B23" s="92" t="s">
        <v>20</v>
      </c>
      <c r="C23" s="93">
        <f>2100+0+550+50+1235+245+100+75+50</f>
        <v>4405</v>
      </c>
      <c r="D23" s="93">
        <f>1000+0+25+200+50+50+1000</f>
        <v>2325</v>
      </c>
      <c r="E23" s="93">
        <f>1000+100+250+150+445+300+150+100+1000</f>
        <v>3495</v>
      </c>
      <c r="F23" s="93">
        <f t="shared" si="0"/>
        <v>10225</v>
      </c>
    </row>
    <row r="24" spans="1:7" s="22" customFormat="1" ht="11.25" customHeight="1" x14ac:dyDescent="0.25">
      <c r="A24" s="45"/>
      <c r="B24" s="92" t="s">
        <v>33</v>
      </c>
      <c r="C24" s="93">
        <f>200+169+50+50+1200+600+200+100+161+150+25+100+175+50+100</f>
        <v>3330</v>
      </c>
      <c r="D24" s="93">
        <f>0+0+1000</f>
        <v>1000</v>
      </c>
      <c r="E24" s="93">
        <f>800+175+150+250+550+400+100+2100+50+50+100+100+25+50+50+50+100</f>
        <v>5100</v>
      </c>
      <c r="F24" s="93">
        <f t="shared" si="0"/>
        <v>9430</v>
      </c>
    </row>
    <row r="25" spans="1:7" s="22" customFormat="1" ht="11.25" customHeight="1" x14ac:dyDescent="0.25">
      <c r="A25" s="45"/>
      <c r="B25" s="92" t="s">
        <v>45</v>
      </c>
      <c r="C25" s="93">
        <f>570+200+150+75+1200+200+25+1150+100+100+200+125+50+150+30+50+50+162+50+50</f>
        <v>4687</v>
      </c>
      <c r="D25" s="93">
        <f>20+50+1000+10+100+30</f>
        <v>1210</v>
      </c>
      <c r="E25" s="93">
        <f>20+200+200+400+125+1050+50+100+200+10+1000+240+575+100+50+100-50</f>
        <v>4370</v>
      </c>
      <c r="F25" s="93">
        <f t="shared" si="0"/>
        <v>10267</v>
      </c>
    </row>
    <row r="26" spans="1:7" s="22" customFormat="1" ht="11.25" customHeight="1" x14ac:dyDescent="0.25">
      <c r="A26" s="45"/>
      <c r="B26" s="113" t="s">
        <v>59</v>
      </c>
      <c r="C26" s="114">
        <f>300+200+375+58+50+130+50+225+50+100+25+100+25+25+25+100+100+50+50+50+10+50</f>
        <v>2148</v>
      </c>
      <c r="D26" s="114">
        <f>200+33+40+50+100</f>
        <v>423</v>
      </c>
      <c r="E26" s="114">
        <f>200+275+34+75+80+100+100+25+25+40+200+200+50+100+100+100-225</f>
        <v>1479</v>
      </c>
      <c r="F26" s="93">
        <f t="shared" ref="F26" si="1">SUM(C26:E26)</f>
        <v>4050</v>
      </c>
    </row>
    <row r="27" spans="1:7" s="22" customFormat="1" x14ac:dyDescent="0.25">
      <c r="A27" s="45"/>
      <c r="B27" s="106" t="s">
        <v>76</v>
      </c>
      <c r="C27" s="136">
        <f>750+385+125+700+285+1000+50+50+50</f>
        <v>3395</v>
      </c>
      <c r="D27" s="136">
        <f>65+25</f>
        <v>90</v>
      </c>
      <c r="E27" s="136">
        <f>250+850+100+210+1050+500+25</f>
        <v>2985</v>
      </c>
      <c r="F27" s="137">
        <f t="shared" si="0"/>
        <v>6470</v>
      </c>
    </row>
    <row r="28" spans="1:7" x14ac:dyDescent="0.25">
      <c r="B28" s="141"/>
      <c r="C28" s="75"/>
      <c r="E28" s="75"/>
      <c r="F28" s="75"/>
    </row>
    <row r="29" spans="1:7" x14ac:dyDescent="0.25">
      <c r="B29" s="142"/>
    </row>
  </sheetData>
  <mergeCells count="5">
    <mergeCell ref="B5:D5"/>
    <mergeCell ref="E5:G5"/>
    <mergeCell ref="A1:G1"/>
    <mergeCell ref="A2:G2"/>
    <mergeCell ref="A3:G3"/>
  </mergeCells>
  <pageMargins left="0.406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CE08-1EE0-40B9-AE2F-330E06C9ED21}">
  <dimension ref="A1:G55"/>
  <sheetViews>
    <sheetView tabSelected="1" topLeftCell="A11" workbookViewId="0">
      <selection activeCell="I23" sqref="I23"/>
    </sheetView>
  </sheetViews>
  <sheetFormatPr defaultRowHeight="15" x14ac:dyDescent="0.25"/>
  <cols>
    <col min="1" max="1" width="5.285156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9.7109375" customWidth="1"/>
  </cols>
  <sheetData>
    <row r="1" spans="1:7" s="32" customFormat="1" ht="16.5" customHeight="1" x14ac:dyDescent="0.2">
      <c r="A1" s="212" t="s">
        <v>0</v>
      </c>
      <c r="B1" s="212"/>
      <c r="C1" s="212"/>
      <c r="D1" s="212"/>
      <c r="E1" s="212"/>
      <c r="F1" s="212"/>
      <c r="G1" s="212"/>
    </row>
    <row r="2" spans="1:7" s="32" customFormat="1" ht="15.75" x14ac:dyDescent="0.25">
      <c r="A2" s="218" t="s">
        <v>151</v>
      </c>
      <c r="B2" s="218"/>
      <c r="C2" s="218"/>
      <c r="D2" s="218"/>
      <c r="E2" s="218"/>
      <c r="F2" s="218"/>
      <c r="G2" s="218"/>
    </row>
    <row r="3" spans="1:7" s="5" customFormat="1" ht="15" customHeight="1" x14ac:dyDescent="0.2">
      <c r="A3" s="211" t="s">
        <v>104</v>
      </c>
      <c r="B3" s="211"/>
      <c r="C3" s="211"/>
      <c r="D3" s="211"/>
      <c r="E3" s="211"/>
      <c r="F3" s="211"/>
      <c r="G3" s="211"/>
    </row>
    <row r="4" spans="1:7" s="5" customFormat="1" ht="11.25" customHeight="1" x14ac:dyDescent="0.2">
      <c r="A4" s="6"/>
      <c r="B4" s="6"/>
      <c r="C4" s="6"/>
      <c r="D4" s="6"/>
      <c r="E4" s="6"/>
      <c r="F4" s="6"/>
      <c r="G4" s="6"/>
    </row>
    <row r="5" spans="1:7" s="5" customFormat="1" ht="15" customHeight="1" x14ac:dyDescent="0.25">
      <c r="A5" s="169"/>
      <c r="B5" s="145" t="s">
        <v>92</v>
      </c>
      <c r="C5" s="146"/>
      <c r="D5" s="145"/>
      <c r="E5" s="147"/>
      <c r="F5" s="146"/>
      <c r="G5" s="146"/>
    </row>
    <row r="6" spans="1:7" s="5" customFormat="1" ht="15" customHeight="1" x14ac:dyDescent="0.25">
      <c r="A6" s="169"/>
      <c r="B6" s="145" t="s">
        <v>102</v>
      </c>
      <c r="C6" s="146"/>
      <c r="D6" s="145"/>
      <c r="E6" s="147"/>
      <c r="F6" s="146"/>
      <c r="G6" s="146"/>
    </row>
    <row r="7" spans="1:7" s="5" customFormat="1" ht="15" customHeight="1" x14ac:dyDescent="0.25">
      <c r="A7" s="169"/>
      <c r="B7" s="145" t="s">
        <v>93</v>
      </c>
      <c r="C7" s="146"/>
      <c r="D7" s="145"/>
      <c r="E7" s="147"/>
      <c r="F7" s="146"/>
      <c r="G7" s="146"/>
    </row>
    <row r="8" spans="1:7" s="5" customFormat="1" ht="8.25" customHeight="1" x14ac:dyDescent="0.2">
      <c r="A8" s="6"/>
      <c r="B8" s="6"/>
      <c r="C8" s="6"/>
      <c r="D8" s="6"/>
      <c r="E8" s="6"/>
      <c r="F8" s="6"/>
      <c r="G8" s="6"/>
    </row>
    <row r="9" spans="1:7" x14ac:dyDescent="0.25">
      <c r="A9" s="170"/>
      <c r="B9" s="164" t="s">
        <v>86</v>
      </c>
      <c r="C9" s="140"/>
      <c r="D9" s="164"/>
      <c r="E9" s="171"/>
      <c r="F9" s="140"/>
      <c r="G9" s="140"/>
    </row>
    <row r="10" spans="1:7" x14ac:dyDescent="0.25">
      <c r="A10" s="170"/>
      <c r="B10" s="164"/>
      <c r="C10" s="164" t="s">
        <v>84</v>
      </c>
      <c r="D10" s="164"/>
      <c r="E10" s="165"/>
      <c r="F10" s="165"/>
      <c r="G10" s="165"/>
    </row>
    <row r="11" spans="1:7" x14ac:dyDescent="0.25">
      <c r="A11" s="170"/>
      <c r="B11" s="164"/>
      <c r="C11" s="164" t="s">
        <v>85</v>
      </c>
      <c r="D11" s="164"/>
      <c r="E11" s="165"/>
      <c r="F11" s="165"/>
      <c r="G11" s="165"/>
    </row>
    <row r="12" spans="1:7" ht="8.25" customHeight="1" x14ac:dyDescent="0.25">
      <c r="B12" s="149"/>
      <c r="C12" s="149"/>
      <c r="D12" s="149"/>
      <c r="E12" s="150"/>
      <c r="F12" s="150"/>
      <c r="G12" s="150"/>
    </row>
    <row r="13" spans="1:7" x14ac:dyDescent="0.25">
      <c r="A13" s="169"/>
      <c r="B13" s="164" t="s">
        <v>87</v>
      </c>
      <c r="C13" s="164"/>
      <c r="D13" s="164"/>
      <c r="E13" s="165"/>
      <c r="F13" s="165"/>
      <c r="G13" s="165"/>
    </row>
    <row r="14" spans="1:7" x14ac:dyDescent="0.25">
      <c r="A14" s="169"/>
      <c r="B14" s="164" t="s">
        <v>88</v>
      </c>
      <c r="C14" s="164"/>
      <c r="D14" s="164"/>
      <c r="E14" s="165"/>
      <c r="F14" s="165"/>
      <c r="G14" s="165"/>
    </row>
    <row r="15" spans="1:7" x14ac:dyDescent="0.25">
      <c r="A15" s="170"/>
      <c r="B15" s="166" t="s">
        <v>96</v>
      </c>
      <c r="C15" s="145"/>
      <c r="D15" s="145"/>
      <c r="E15" s="148"/>
      <c r="F15" s="148"/>
      <c r="G15" s="148"/>
    </row>
    <row r="16" spans="1:7" ht="10.5" customHeight="1" x14ac:dyDescent="0.25">
      <c r="B16" s="22"/>
      <c r="C16" s="149"/>
      <c r="D16" s="149"/>
      <c r="E16" s="151"/>
      <c r="F16" s="22"/>
      <c r="G16" s="22"/>
    </row>
    <row r="17" spans="1:7" s="22" customFormat="1" ht="12.75" x14ac:dyDescent="0.2">
      <c r="A17" s="111" t="s">
        <v>156</v>
      </c>
      <c r="B17" s="109"/>
      <c r="C17" s="110"/>
      <c r="D17" s="110"/>
      <c r="E17" s="110"/>
      <c r="F17" s="110"/>
    </row>
    <row r="18" spans="1:7" s="22" customFormat="1" ht="11.25" customHeight="1" x14ac:dyDescent="0.25">
      <c r="A18" s="45"/>
      <c r="B18" s="175" t="s">
        <v>70</v>
      </c>
      <c r="C18" s="176"/>
      <c r="D18" s="176"/>
      <c r="E18" s="176"/>
      <c r="F18" s="176"/>
      <c r="G18" s="177"/>
    </row>
    <row r="19" spans="1:7" s="22" customFormat="1" ht="8.25" customHeight="1" x14ac:dyDescent="0.25">
      <c r="A19" s="45"/>
      <c r="B19" s="178"/>
      <c r="C19" s="176"/>
      <c r="D19" s="176"/>
      <c r="E19" s="176"/>
      <c r="F19" s="176"/>
      <c r="G19" s="177"/>
    </row>
    <row r="20" spans="1:7" s="22" customFormat="1" x14ac:dyDescent="0.25">
      <c r="A20" s="45"/>
      <c r="B20" s="175" t="s">
        <v>41</v>
      </c>
      <c r="C20" s="179"/>
      <c r="D20" s="179"/>
      <c r="E20" s="179"/>
      <c r="F20" s="179"/>
      <c r="G20" s="180"/>
    </row>
    <row r="21" spans="1:7" s="22" customFormat="1" ht="11.25" customHeight="1" x14ac:dyDescent="0.25">
      <c r="A21" s="45"/>
      <c r="B21" s="175" t="s">
        <v>43</v>
      </c>
      <c r="C21" s="179"/>
      <c r="D21" s="179"/>
      <c r="E21" s="179"/>
      <c r="F21" s="179"/>
      <c r="G21" s="180"/>
    </row>
    <row r="22" spans="1:7" s="22" customFormat="1" ht="11.25" customHeight="1" x14ac:dyDescent="0.25">
      <c r="A22" s="45"/>
      <c r="B22" s="181" t="s">
        <v>42</v>
      </c>
      <c r="C22" s="179"/>
      <c r="D22" s="179"/>
      <c r="E22" s="179"/>
      <c r="F22" s="179"/>
      <c r="G22" s="180"/>
    </row>
    <row r="23" spans="1:7" s="22" customFormat="1" ht="8.25" customHeight="1" x14ac:dyDescent="0.25">
      <c r="A23" s="45"/>
      <c r="B23" s="181"/>
      <c r="C23" s="179"/>
      <c r="D23" s="179"/>
      <c r="E23" s="179"/>
      <c r="F23" s="179"/>
      <c r="G23" s="180"/>
    </row>
    <row r="24" spans="1:7" s="22" customFormat="1" ht="12" customHeight="1" x14ac:dyDescent="0.25">
      <c r="A24" s="45"/>
      <c r="B24" s="175" t="s">
        <v>51</v>
      </c>
      <c r="C24" s="179"/>
      <c r="D24" s="179"/>
      <c r="E24" s="179"/>
      <c r="F24" s="179"/>
      <c r="G24" s="180"/>
    </row>
    <row r="25" spans="1:7" s="22" customFormat="1" ht="12.75" customHeight="1" x14ac:dyDescent="0.25">
      <c r="A25" s="45"/>
      <c r="B25" s="175" t="s">
        <v>54</v>
      </c>
      <c r="C25" s="179"/>
      <c r="D25" s="179"/>
      <c r="E25" s="179"/>
      <c r="F25" s="179"/>
      <c r="G25" s="180"/>
    </row>
    <row r="26" spans="1:7" s="22" customFormat="1" ht="12" customHeight="1" x14ac:dyDescent="0.25">
      <c r="A26" s="45"/>
      <c r="B26" s="175" t="s">
        <v>52</v>
      </c>
      <c r="C26" s="179"/>
      <c r="D26" s="179"/>
      <c r="E26" s="179"/>
      <c r="F26" s="179"/>
      <c r="G26" s="180"/>
    </row>
    <row r="27" spans="1:7" s="22" customFormat="1" x14ac:dyDescent="0.25">
      <c r="A27" s="45"/>
      <c r="B27" s="152" t="s">
        <v>53</v>
      </c>
      <c r="C27" s="153"/>
      <c r="D27" s="153"/>
      <c r="E27" s="153"/>
      <c r="F27" s="153"/>
      <c r="G27" s="154"/>
    </row>
    <row r="28" spans="1:7" s="22" customFormat="1" x14ac:dyDescent="0.25">
      <c r="A28" s="45"/>
      <c r="B28" s="152" t="s">
        <v>55</v>
      </c>
      <c r="C28" s="153"/>
      <c r="D28" s="153"/>
      <c r="E28" s="153"/>
      <c r="F28" s="153"/>
      <c r="G28" s="154"/>
    </row>
    <row r="29" spans="1:7" x14ac:dyDescent="0.25">
      <c r="A29" s="121"/>
      <c r="B29" s="139" t="s">
        <v>58</v>
      </c>
      <c r="C29" s="140"/>
      <c r="D29" s="140"/>
      <c r="E29" s="140"/>
      <c r="F29" s="140"/>
      <c r="G29" s="140"/>
    </row>
    <row r="30" spans="1:7" x14ac:dyDescent="0.25">
      <c r="A30" s="121"/>
      <c r="B30" s="139" t="s">
        <v>89</v>
      </c>
      <c r="C30" s="140"/>
      <c r="D30" s="140"/>
      <c r="E30" s="140"/>
      <c r="F30" s="140"/>
      <c r="G30" s="140"/>
    </row>
    <row r="31" spans="1:7" x14ac:dyDescent="0.25">
      <c r="A31" s="121"/>
      <c r="B31" s="139" t="s">
        <v>90</v>
      </c>
      <c r="C31" s="140"/>
      <c r="D31" s="140"/>
      <c r="E31" s="140"/>
      <c r="F31" s="140"/>
      <c r="G31" s="140"/>
    </row>
    <row r="32" spans="1:7" x14ac:dyDescent="0.25">
      <c r="A32" s="121"/>
      <c r="B32" s="139" t="s">
        <v>56</v>
      </c>
      <c r="C32" s="140"/>
      <c r="D32" s="140"/>
      <c r="E32" s="140"/>
      <c r="F32" s="140"/>
      <c r="G32" s="140"/>
    </row>
    <row r="33" spans="1:7" x14ac:dyDescent="0.25">
      <c r="A33" s="121"/>
      <c r="B33" s="139" t="s">
        <v>57</v>
      </c>
      <c r="C33" s="140"/>
      <c r="D33" s="140"/>
      <c r="E33" s="140"/>
      <c r="F33" s="140"/>
      <c r="G33" s="140"/>
    </row>
    <row r="34" spans="1:7" x14ac:dyDescent="0.25">
      <c r="A34" s="121"/>
      <c r="B34" s="139" t="s">
        <v>63</v>
      </c>
      <c r="C34" s="155"/>
      <c r="D34" s="155"/>
      <c r="E34" s="155"/>
      <c r="F34" s="155"/>
      <c r="G34" s="156"/>
    </row>
    <row r="35" spans="1:7" x14ac:dyDescent="0.25">
      <c r="A35" s="132"/>
      <c r="B35" s="157" t="s">
        <v>71</v>
      </c>
      <c r="C35" s="155"/>
      <c r="D35" s="155"/>
      <c r="E35" s="155"/>
      <c r="F35" s="155"/>
      <c r="G35" s="156"/>
    </row>
    <row r="36" spans="1:7" x14ac:dyDescent="0.25">
      <c r="A36" s="132"/>
      <c r="B36" s="157" t="s">
        <v>75</v>
      </c>
      <c r="C36" s="155"/>
      <c r="D36" s="155"/>
      <c r="E36" s="155"/>
      <c r="F36" s="155"/>
      <c r="G36" s="156"/>
    </row>
    <row r="38" spans="1:7" x14ac:dyDescent="0.25">
      <c r="A38" s="119"/>
      <c r="B38" s="116" t="s">
        <v>61</v>
      </c>
      <c r="C38" s="117"/>
      <c r="D38" s="117"/>
      <c r="E38" s="117"/>
      <c r="F38" s="117"/>
      <c r="G38" s="118"/>
    </row>
    <row r="39" spans="1:7" x14ac:dyDescent="0.25">
      <c r="A39" s="119"/>
      <c r="B39" s="116" t="s">
        <v>62</v>
      </c>
      <c r="C39" s="117"/>
      <c r="D39" s="117"/>
      <c r="E39" s="117"/>
      <c r="F39" s="117"/>
      <c r="G39" s="118"/>
    </row>
    <row r="40" spans="1:7" s="22" customFormat="1" ht="12.75" x14ac:dyDescent="0.2">
      <c r="A40" s="182"/>
      <c r="B40" s="116" t="s">
        <v>64</v>
      </c>
      <c r="C40" s="117"/>
      <c r="D40" s="117"/>
      <c r="E40" s="117"/>
      <c r="F40" s="117"/>
      <c r="G40" s="118"/>
    </row>
    <row r="41" spans="1:7" s="22" customFormat="1" ht="10.5" customHeight="1" x14ac:dyDescent="0.25">
      <c r="A41" s="45"/>
      <c r="B41" s="116"/>
      <c r="C41" s="117"/>
      <c r="D41" s="117"/>
      <c r="E41" s="117"/>
      <c r="F41" s="117"/>
      <c r="G41" s="118"/>
    </row>
    <row r="42" spans="1:7" s="22" customFormat="1" x14ac:dyDescent="0.25">
      <c r="A42" s="133"/>
      <c r="B42" s="124" t="s">
        <v>91</v>
      </c>
      <c r="C42" s="122"/>
      <c r="D42" s="122"/>
      <c r="E42" s="122"/>
      <c r="F42" s="122"/>
      <c r="G42" s="122"/>
    </row>
    <row r="43" spans="1:7" s="22" customFormat="1" x14ac:dyDescent="0.25">
      <c r="A43" s="133"/>
      <c r="B43" s="124" t="s">
        <v>67</v>
      </c>
      <c r="C43" s="122"/>
      <c r="D43" s="122"/>
      <c r="E43" s="122"/>
      <c r="F43" s="122"/>
      <c r="G43" s="122"/>
    </row>
    <row r="44" spans="1:7" s="22" customFormat="1" x14ac:dyDescent="0.25">
      <c r="A44" s="133"/>
      <c r="B44" s="159" t="s">
        <v>68</v>
      </c>
      <c r="C44" s="122"/>
      <c r="D44" s="122"/>
      <c r="E44" s="122"/>
      <c r="F44" s="122"/>
      <c r="G44" s="122"/>
    </row>
    <row r="45" spans="1:7" s="22" customFormat="1" x14ac:dyDescent="0.25">
      <c r="A45" s="185"/>
      <c r="B45" s="190" t="s">
        <v>155</v>
      </c>
      <c r="C45" s="186"/>
      <c r="D45" s="186"/>
      <c r="E45" s="186"/>
      <c r="F45" s="186"/>
      <c r="G45" s="186"/>
    </row>
    <row r="46" spans="1:7" ht="11.25" customHeight="1" x14ac:dyDescent="0.25">
      <c r="A46" s="185"/>
      <c r="B46" s="189" t="s">
        <v>125</v>
      </c>
      <c r="C46" s="187"/>
      <c r="D46" s="187"/>
      <c r="E46" s="187"/>
      <c r="F46" s="187"/>
      <c r="G46" s="188"/>
    </row>
    <row r="47" spans="1:7" s="22" customFormat="1" ht="13.5" customHeight="1" x14ac:dyDescent="0.25">
      <c r="A47" s="133"/>
      <c r="B47" s="160" t="s">
        <v>69</v>
      </c>
      <c r="C47" s="119"/>
      <c r="D47" s="119"/>
      <c r="E47" s="119"/>
      <c r="F47" s="119"/>
      <c r="G47" s="119"/>
    </row>
    <row r="48" spans="1:7" s="22" customFormat="1" x14ac:dyDescent="0.25">
      <c r="A48" s="133"/>
      <c r="B48" s="160" t="s">
        <v>79</v>
      </c>
      <c r="C48" s="119"/>
      <c r="D48" s="119"/>
      <c r="E48" s="119"/>
      <c r="F48" s="119"/>
      <c r="G48" s="119"/>
    </row>
    <row r="49" spans="1:7" s="22" customFormat="1" x14ac:dyDescent="0.25">
      <c r="A49" s="133"/>
      <c r="B49" s="160" t="s">
        <v>80</v>
      </c>
      <c r="C49" s="119"/>
      <c r="D49" s="119"/>
      <c r="E49" s="119"/>
      <c r="F49" s="119"/>
      <c r="G49" s="119"/>
    </row>
    <row r="50" spans="1:7" s="22" customFormat="1" x14ac:dyDescent="0.25">
      <c r="A50" s="133"/>
      <c r="B50" s="160" t="s">
        <v>81</v>
      </c>
      <c r="C50" s="119"/>
      <c r="D50" s="119"/>
      <c r="E50" s="119"/>
      <c r="F50" s="119"/>
      <c r="G50" s="119"/>
    </row>
    <row r="51" spans="1:7" s="22" customFormat="1" x14ac:dyDescent="0.25">
      <c r="A51" s="45"/>
      <c r="B51" s="116"/>
      <c r="C51" s="117"/>
      <c r="D51" s="117"/>
    </row>
    <row r="52" spans="1:7" s="22" customFormat="1" x14ac:dyDescent="0.25">
      <c r="A52" s="45"/>
      <c r="B52" s="158"/>
      <c r="C52" s="117"/>
      <c r="D52" s="117"/>
    </row>
    <row r="53" spans="1:7" s="22" customFormat="1" x14ac:dyDescent="0.25">
      <c r="A53" s="45"/>
    </row>
    <row r="54" spans="1:7" s="33" customFormat="1" ht="14.25" x14ac:dyDescent="0.2">
      <c r="A54" s="28"/>
    </row>
    <row r="55" spans="1:7" s="33" customFormat="1" ht="14.25" x14ac:dyDescent="0.2">
      <c r="A55" s="28"/>
      <c r="B55" s="46"/>
      <c r="C55" s="46"/>
      <c r="D55" s="47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9C62-454C-49DB-B614-9E3301D66A10}">
  <dimension ref="A1:G16"/>
  <sheetViews>
    <sheetView workbookViewId="0">
      <selection activeCell="H4" sqref="H4:H8"/>
    </sheetView>
  </sheetViews>
  <sheetFormatPr defaultRowHeight="15" x14ac:dyDescent="0.25"/>
  <cols>
    <col min="1" max="1" width="11.57031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2.85546875" customWidth="1"/>
  </cols>
  <sheetData>
    <row r="1" spans="1:7" s="32" customFormat="1" ht="16.5" customHeight="1" x14ac:dyDescent="0.2">
      <c r="A1" s="212" t="s">
        <v>0</v>
      </c>
      <c r="B1" s="212"/>
      <c r="C1" s="212"/>
      <c r="D1" s="212"/>
      <c r="E1" s="212"/>
      <c r="F1" s="212"/>
      <c r="G1" s="212"/>
    </row>
    <row r="2" spans="1:7" s="32" customFormat="1" ht="15.75" x14ac:dyDescent="0.25">
      <c r="A2" s="218" t="s">
        <v>150</v>
      </c>
      <c r="B2" s="218"/>
      <c r="C2" s="218"/>
      <c r="D2" s="218"/>
      <c r="E2" s="218"/>
      <c r="F2" s="218"/>
      <c r="G2" s="218"/>
    </row>
    <row r="3" spans="1:7" s="5" customFormat="1" ht="15" customHeight="1" x14ac:dyDescent="0.2">
      <c r="A3" s="211" t="s">
        <v>104</v>
      </c>
      <c r="B3" s="211"/>
      <c r="C3" s="211"/>
      <c r="D3" s="211"/>
      <c r="E3" s="211"/>
      <c r="F3" s="211"/>
      <c r="G3" s="211"/>
    </row>
    <row r="4" spans="1:7" s="5" customFormat="1" ht="11.25" customHeight="1" x14ac:dyDescent="0.2">
      <c r="A4" s="6"/>
      <c r="B4" s="6"/>
      <c r="C4" s="6"/>
      <c r="D4" s="6"/>
      <c r="E4" s="6"/>
      <c r="F4" s="6"/>
      <c r="G4" s="6"/>
    </row>
    <row r="5" spans="1:7" s="5" customFormat="1" ht="15" customHeight="1" x14ac:dyDescent="0.25">
      <c r="A5" s="208"/>
      <c r="B5" s="145" t="s">
        <v>153</v>
      </c>
      <c r="C5" s="146"/>
      <c r="D5" s="145"/>
      <c r="E5" s="147"/>
      <c r="F5" s="146"/>
      <c r="G5" s="146"/>
    </row>
    <row r="6" spans="1:7" s="5" customFormat="1" ht="15" customHeight="1" x14ac:dyDescent="0.25">
      <c r="A6" s="208"/>
      <c r="B6" s="145" t="s">
        <v>154</v>
      </c>
      <c r="C6" s="209"/>
      <c r="D6" s="145"/>
      <c r="E6" s="147"/>
      <c r="F6" s="146"/>
      <c r="G6" s="146"/>
    </row>
    <row r="7" spans="1:7" s="5" customFormat="1" ht="15" customHeight="1" x14ac:dyDescent="0.25">
      <c r="A7" s="208"/>
      <c r="B7" s="145" t="s">
        <v>152</v>
      </c>
      <c r="C7" s="146"/>
      <c r="D7" s="145"/>
      <c r="E7" s="147"/>
      <c r="F7" s="146"/>
      <c r="G7" s="146"/>
    </row>
    <row r="8" spans="1:7" s="5" customFormat="1" ht="8.25" customHeight="1" x14ac:dyDescent="0.2">
      <c r="A8" s="6"/>
      <c r="B8" s="6"/>
      <c r="C8" s="6"/>
      <c r="D8" s="6"/>
      <c r="E8" s="6"/>
      <c r="F8" s="6"/>
      <c r="G8" s="6"/>
    </row>
    <row r="15" spans="1:7" x14ac:dyDescent="0.25">
      <c r="E15" s="94"/>
      <c r="F15" s="161" t="s">
        <v>3</v>
      </c>
      <c r="G15" s="94"/>
    </row>
    <row r="16" spans="1:7" x14ac:dyDescent="0.25">
      <c r="E16" s="219" t="s">
        <v>14</v>
      </c>
      <c r="F16" s="219"/>
      <c r="G16" s="219"/>
    </row>
  </sheetData>
  <mergeCells count="4">
    <mergeCell ref="A1:G1"/>
    <mergeCell ref="A2:G2"/>
    <mergeCell ref="A3:G3"/>
    <mergeCell ref="E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Sheet1!Print_Area</vt:lpstr>
      <vt:lpstr>Sheet3!Print_Area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</dc:creator>
  <cp:lastModifiedBy>sargo</cp:lastModifiedBy>
  <cp:lastPrinted>2023-07-01T19:00:50Z</cp:lastPrinted>
  <dcterms:created xsi:type="dcterms:W3CDTF">2007-09-28T20:59:03Z</dcterms:created>
  <dcterms:modified xsi:type="dcterms:W3CDTF">2023-07-01T19:06:08Z</dcterms:modified>
</cp:coreProperties>
</file>