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ddlesex Canal\Treasurer\Monthly Board Reports\"/>
    </mc:Choice>
  </mc:AlternateContent>
  <xr:revisionPtr revIDLastSave="0" documentId="8_{34D2DB90-C3E7-4575-A1B6-A2AA0809A522}" xr6:coauthVersionLast="47" xr6:coauthVersionMax="47" xr10:uidLastSave="{00000000-0000-0000-0000-000000000000}"/>
  <bookViews>
    <workbookView xWindow="2010" yWindow="750" windowWidth="23535" windowHeight="14850" activeTab="2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Sheet1!$A$1:$G$30</definedName>
    <definedName name="_xlnm.Print_Area" localSheetId="2">Sheet3!$A$1:$G$38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3" l="1"/>
  <c r="C8" i="1" l="1"/>
  <c r="C6" i="1"/>
  <c r="F16" i="4"/>
  <c r="E25" i="4"/>
  <c r="C25" i="4"/>
  <c r="F20" i="3"/>
  <c r="E28" i="3"/>
  <c r="D25" i="4"/>
  <c r="C7" i="1"/>
  <c r="F24" i="4"/>
  <c r="D14" i="2"/>
  <c r="D19" i="1" l="1"/>
  <c r="F25" i="4"/>
  <c r="F25" i="3"/>
  <c r="D24" i="1" l="1"/>
  <c r="D21" i="2" l="1"/>
  <c r="D28" i="1" l="1"/>
  <c r="E24" i="4" l="1"/>
  <c r="F15" i="4"/>
  <c r="C24" i="4" l="1"/>
  <c r="D24" i="4"/>
  <c r="E8" i="3" l="1"/>
  <c r="F29" i="3" l="1"/>
  <c r="F11" i="3" l="1"/>
  <c r="C23" i="4" l="1"/>
  <c r="F14" i="4"/>
  <c r="D40" i="2" l="1"/>
  <c r="E23" i="4" l="1"/>
  <c r="G13" i="3" l="1"/>
  <c r="D23" i="4" l="1"/>
  <c r="F23" i="4" l="1"/>
  <c r="F33" i="3" l="1"/>
  <c r="E22" i="4" l="1"/>
  <c r="F13" i="4"/>
  <c r="C22" i="4" l="1"/>
  <c r="D22" i="4" l="1"/>
  <c r="D32" i="2" l="1"/>
  <c r="F22" i="4" l="1"/>
  <c r="C21" i="4" l="1"/>
  <c r="E21" i="4" l="1"/>
  <c r="D21" i="4"/>
  <c r="E20" i="4"/>
  <c r="D20" i="4"/>
  <c r="C20" i="4"/>
  <c r="C14" i="4"/>
  <c r="C13" i="4"/>
  <c r="F11" i="4"/>
  <c r="F7" i="4"/>
  <c r="F20" i="4" l="1"/>
  <c r="F17" i="4"/>
  <c r="F21" i="4"/>
  <c r="G35" i="3"/>
  <c r="G37" i="3" l="1"/>
  <c r="D25" i="1" l="1"/>
</calcChain>
</file>

<file path=xl/sharedStrings.xml><?xml version="1.0" encoding="utf-8"?>
<sst xmlns="http://schemas.openxmlformats.org/spreadsheetml/2006/main" count="153" uniqueCount="122">
  <si>
    <t>TREASURER'S REPORT - MIDDLESEX CANAL ASSOCIATION</t>
  </si>
  <si>
    <t>EXPENSES</t>
  </si>
  <si>
    <t>Total Expenses</t>
  </si>
  <si>
    <t xml:space="preserve">  Respectfully submitted,</t>
  </si>
  <si>
    <t>Year</t>
  </si>
  <si>
    <t>amount,$</t>
  </si>
  <si>
    <t>status</t>
  </si>
  <si>
    <t>complete</t>
  </si>
  <si>
    <t>Total</t>
  </si>
  <si>
    <t>APPEAL BY YEAR</t>
  </si>
  <si>
    <t>INCOME</t>
  </si>
  <si>
    <t>Total Income</t>
  </si>
  <si>
    <t>General</t>
  </si>
  <si>
    <t>Endowment</t>
  </si>
  <si>
    <t>Appeal 2016</t>
  </si>
  <si>
    <t xml:space="preserve">  Russell B. Silva, Treasurer</t>
  </si>
  <si>
    <t xml:space="preserve">Museum Sales and donations:   </t>
  </si>
  <si>
    <t xml:space="preserve">Museum </t>
  </si>
  <si>
    <t>Appeal 2017</t>
  </si>
  <si>
    <t xml:space="preserve">Cash donations </t>
  </si>
  <si>
    <r>
      <t xml:space="preserve">FINANCIAL ACCOUNTING (page 4 of 4, </t>
    </r>
    <r>
      <rPr>
        <b/>
        <sz val="14"/>
        <rFont val="Arial"/>
        <family val="2"/>
      </rPr>
      <t>Annual Appeal</t>
    </r>
    <r>
      <rPr>
        <sz val="12"/>
        <rFont val="Arial"/>
        <family val="2"/>
      </rPr>
      <t>, with designated purposes)</t>
    </r>
  </si>
  <si>
    <r>
      <t xml:space="preserve">FINANCIAL ACCOUNTING (page 3 of 4, </t>
    </r>
    <r>
      <rPr>
        <b/>
        <sz val="14"/>
        <rFont val="Arial"/>
        <family val="2"/>
      </rPr>
      <t>Obligations</t>
    </r>
    <r>
      <rPr>
        <sz val="12"/>
        <rFont val="Arial"/>
        <family val="2"/>
      </rPr>
      <t>, Net available funds)</t>
    </r>
  </si>
  <si>
    <r>
      <t xml:space="preserve">FINANCIAL ACCOUNTING    (page 1 of 4: Monthly </t>
    </r>
    <r>
      <rPr>
        <b/>
        <sz val="14"/>
        <rFont val="Arial"/>
        <family val="2"/>
      </rPr>
      <t>Income and Expenses</t>
    </r>
    <r>
      <rPr>
        <sz val="12"/>
        <rFont val="Arial"/>
        <family val="2"/>
      </rPr>
      <t xml:space="preserve"> )</t>
    </r>
  </si>
  <si>
    <r>
      <rPr>
        <b/>
        <sz val="10"/>
        <rFont val="Arial"/>
        <family val="2"/>
      </rPr>
      <t>Education</t>
    </r>
    <r>
      <rPr>
        <sz val="10"/>
        <rFont val="Arial"/>
        <family val="2"/>
      </rPr>
      <t xml:space="preserve"> Program  (Barker Fund) </t>
    </r>
    <r>
      <rPr>
        <b/>
        <sz val="10"/>
        <rFont val="Arial"/>
        <family val="2"/>
      </rPr>
      <t>remaining balance</t>
    </r>
  </si>
  <si>
    <t>Appeal 2018</t>
  </si>
  <si>
    <t>Endowment Fund (not incl.Money Mkt.)</t>
  </si>
  <si>
    <t>The MCA's financial records were audited on January 5, 2019, by Howard Winkler.</t>
  </si>
  <si>
    <t>Education Program  (Barker Fund)</t>
  </si>
  <si>
    <r>
      <rPr>
        <b/>
        <sz val="10"/>
        <rFont val="Arial"/>
        <family val="2"/>
      </rPr>
      <t>"2 Old Elm work"</t>
    </r>
    <r>
      <rPr>
        <sz val="8"/>
        <rFont val="Arial"/>
        <family val="2"/>
      </rPr>
      <t>(donor requests separtate line item)</t>
    </r>
  </si>
  <si>
    <r>
      <t xml:space="preserve">Billerica-fee: variance app - 2 Old Elm </t>
    </r>
    <r>
      <rPr>
        <sz val="8"/>
        <rFont val="Arial"/>
        <family val="2"/>
      </rPr>
      <t>(9/20/</t>
    </r>
    <r>
      <rPr>
        <b/>
        <u/>
        <sz val="8"/>
        <rFont val="Arial"/>
        <family val="2"/>
      </rPr>
      <t>18</t>
    </r>
    <r>
      <rPr>
        <sz val="8"/>
        <rFont val="Arial"/>
        <family val="2"/>
      </rPr>
      <t>)</t>
    </r>
  </si>
  <si>
    <r>
      <t xml:space="preserve">     During 2019, </t>
    </r>
    <r>
      <rPr>
        <b/>
        <u/>
        <sz val="9"/>
        <rFont val="Arial"/>
        <family val="2"/>
      </rPr>
      <t>All</t>
    </r>
    <r>
      <rPr>
        <b/>
        <sz val="9"/>
        <rFont val="Arial"/>
        <family val="2"/>
      </rPr>
      <t xml:space="preserve"> Endowment</t>
    </r>
    <r>
      <rPr>
        <sz val="9"/>
        <rFont val="Arial"/>
        <family val="2"/>
      </rPr>
      <t xml:space="preserve"> Fund money held in the MCA checking accout </t>
    </r>
    <r>
      <rPr>
        <b/>
        <u/>
        <sz val="9"/>
        <rFont val="Arial"/>
        <family val="2"/>
      </rPr>
      <t>or</t>
    </r>
    <r>
      <rPr>
        <sz val="9"/>
        <rFont val="Arial"/>
        <family val="2"/>
      </rPr>
      <t xml:space="preserve"> held in Money Market Acct #1</t>
    </r>
  </si>
  <si>
    <r>
      <rPr>
        <b/>
        <sz val="10"/>
        <rFont val="Arial"/>
        <family val="2"/>
      </rPr>
      <t>Endowment Fun</t>
    </r>
    <r>
      <rPr>
        <sz val="10"/>
        <rFont val="Arial"/>
        <family val="2"/>
      </rPr>
      <t>d</t>
    </r>
    <r>
      <rPr>
        <sz val="8"/>
        <rFont val="Arial"/>
        <family val="2"/>
      </rPr>
      <t xml:space="preserve"> (in </t>
    </r>
    <r>
      <rPr>
        <u/>
        <sz val="8"/>
        <rFont val="Arial"/>
        <family val="2"/>
      </rPr>
      <t>addition</t>
    </r>
    <r>
      <rPr>
        <sz val="8"/>
        <rFont val="Arial"/>
        <family val="2"/>
      </rPr>
      <t xml:space="preserve"> to Vanguard Money Mkt.)</t>
    </r>
  </si>
  <si>
    <t>Careful! The Endowment Fund must be kept separate from the 2 Old Elm money.</t>
  </si>
  <si>
    <r>
      <rPr>
        <b/>
        <u/>
        <sz val="11"/>
        <rFont val="Arial"/>
        <family val="2"/>
      </rPr>
      <t xml:space="preserve">Acct. #3 - </t>
    </r>
    <r>
      <rPr>
        <b/>
        <u/>
        <sz val="11"/>
        <color rgb="FF0070C0"/>
        <rFont val="Arial"/>
        <family val="2"/>
      </rPr>
      <t>Endowment Fund</t>
    </r>
    <r>
      <rPr>
        <b/>
        <u/>
        <sz val="11"/>
        <rFont val="Arial"/>
        <family val="2"/>
      </rPr>
      <t xml:space="preserve"> only</t>
    </r>
    <r>
      <rPr>
        <sz val="9"/>
        <rFont val="Arial"/>
        <family val="2"/>
      </rPr>
      <t xml:space="preserve"> (new 12/20/18)</t>
    </r>
  </si>
  <si>
    <r>
      <rPr>
        <b/>
        <u/>
        <sz val="11"/>
        <rFont val="Arial"/>
        <family val="2"/>
      </rPr>
      <t>Acct. #4 -</t>
    </r>
    <r>
      <rPr>
        <b/>
        <u/>
        <sz val="11"/>
        <color rgb="FF0070C0"/>
        <rFont val="Arial"/>
        <family val="2"/>
      </rPr>
      <t xml:space="preserve"> 2 Old Elm</t>
    </r>
    <r>
      <rPr>
        <b/>
        <u/>
        <sz val="11"/>
        <rFont val="Arial"/>
        <family val="2"/>
      </rPr>
      <t xml:space="preserve"> Construction</t>
    </r>
    <r>
      <rPr>
        <sz val="9"/>
        <rFont val="Arial"/>
        <family val="2"/>
      </rPr>
      <t xml:space="preserve"> (new 10/18/19)</t>
    </r>
  </si>
  <si>
    <r>
      <t xml:space="preserve">Acct. #2 - </t>
    </r>
    <r>
      <rPr>
        <b/>
        <u/>
        <sz val="11"/>
        <color rgb="FF0070C0"/>
        <rFont val="Arial"/>
        <family val="2"/>
      </rPr>
      <t>Building Fund</t>
    </r>
    <r>
      <rPr>
        <b/>
        <u/>
        <sz val="11"/>
        <rFont val="Arial"/>
        <family val="2"/>
      </rPr>
      <t xml:space="preserve"> only</t>
    </r>
    <r>
      <rPr>
        <sz val="9"/>
        <rFont val="Arial"/>
        <family val="2"/>
      </rPr>
      <t xml:space="preserve"> (new 12/12/18)</t>
    </r>
  </si>
  <si>
    <r>
      <t xml:space="preserve">FINANCIAL ACCOUNTING (page 2 of 4, </t>
    </r>
    <r>
      <rPr>
        <b/>
        <sz val="12"/>
        <color rgb="FF0070C0"/>
        <rFont val="Arial"/>
        <family val="2"/>
      </rPr>
      <t>investment accounts</t>
    </r>
    <r>
      <rPr>
        <b/>
        <sz val="12"/>
        <rFont val="Arial"/>
        <family val="2"/>
      </rPr>
      <t xml:space="preserve"> </t>
    </r>
    <r>
      <rPr>
        <sz val="11"/>
        <rFont val="Arial"/>
        <family val="2"/>
      </rPr>
      <t>)</t>
    </r>
  </si>
  <si>
    <t xml:space="preserve">Total (net) Obligations </t>
  </si>
  <si>
    <t xml:space="preserve">      at Citizens Bank has been moved into this account at Vanguard.</t>
  </si>
  <si>
    <t>Appeal 2019</t>
  </si>
  <si>
    <r>
      <t xml:space="preserve">The </t>
    </r>
    <r>
      <rPr>
        <u/>
        <sz val="9"/>
        <rFont val="Arial"/>
        <family val="2"/>
      </rPr>
      <t>total</t>
    </r>
    <r>
      <rPr>
        <sz val="9"/>
        <rFont val="Arial"/>
        <family val="2"/>
      </rPr>
      <t xml:space="preserve"> "</t>
    </r>
    <r>
      <rPr>
        <b/>
        <sz val="9"/>
        <rFont val="Arial"/>
        <family val="2"/>
      </rPr>
      <t>General Fund</t>
    </r>
    <r>
      <rPr>
        <sz val="9"/>
        <rFont val="Arial"/>
        <family val="2"/>
      </rPr>
      <t>" is the same as "Net Available Funds", the total at the bottom of Page 3.</t>
    </r>
  </si>
  <si>
    <r>
      <t xml:space="preserve">As of 11/08/19 contains </t>
    </r>
    <r>
      <rPr>
        <b/>
        <u/>
        <sz val="11"/>
        <rFont val="Arial"/>
        <family val="2"/>
      </rPr>
      <t>only</t>
    </r>
    <r>
      <rPr>
        <sz val="11"/>
        <rFont val="Arial"/>
        <family val="2"/>
      </rPr>
      <t xml:space="preserve"> Endowment Fund, </t>
    </r>
    <r>
      <rPr>
        <b/>
        <sz val="11"/>
        <rFont val="Arial"/>
        <family val="2"/>
      </rPr>
      <t>no</t>
    </r>
    <r>
      <rPr>
        <sz val="11"/>
        <rFont val="Arial"/>
        <family val="2"/>
      </rPr>
      <t xml:space="preserve"> Construction money:</t>
    </r>
  </si>
  <si>
    <r>
      <t xml:space="preserve">Acct. #1 - </t>
    </r>
    <r>
      <rPr>
        <b/>
        <u/>
        <sz val="11"/>
        <color rgb="FF0070C0"/>
        <rFont val="Arial"/>
        <family val="2"/>
      </rPr>
      <t>General Fund</t>
    </r>
    <r>
      <rPr>
        <u/>
        <sz val="9"/>
        <color rgb="FF0070C0"/>
        <rFont val="Arial"/>
        <family val="2"/>
      </rPr>
      <t xml:space="preserve"> </t>
    </r>
    <r>
      <rPr>
        <u/>
        <sz val="9"/>
        <rFont val="Arial"/>
        <family val="2"/>
      </rPr>
      <t>(  Mixed Purposes)</t>
    </r>
  </si>
  <si>
    <r>
      <t>Vanguard M'sex Canal Assoc Brokerage Acct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(new 10/18/19)</t>
    </r>
  </si>
  <si>
    <t>none this period</t>
  </si>
  <si>
    <r>
      <t xml:space="preserve">SUMMARY OF OPERATING ASSETS  </t>
    </r>
    <r>
      <rPr>
        <b/>
        <sz val="11"/>
        <rFont val="Arial"/>
        <family val="2"/>
      </rPr>
      <t>(General Fund</t>
    </r>
    <r>
      <rPr>
        <sz val="11"/>
        <rFont val="Arial"/>
        <family val="2"/>
      </rPr>
      <t xml:space="preserve"> a/k/a </t>
    </r>
    <r>
      <rPr>
        <b/>
        <sz val="11"/>
        <rFont val="Arial"/>
        <family val="2"/>
      </rPr>
      <t>Current Expenses</t>
    </r>
    <r>
      <rPr>
        <sz val="11"/>
        <rFont val="Arial"/>
        <family val="2"/>
      </rPr>
      <t>)</t>
    </r>
  </si>
  <si>
    <r>
      <t xml:space="preserve">Citizen's Bank </t>
    </r>
    <r>
      <rPr>
        <b/>
        <sz val="10"/>
        <rFont val="Arial"/>
        <family val="2"/>
      </rPr>
      <t>Money Market acct #1</t>
    </r>
    <r>
      <rPr>
        <sz val="10"/>
        <rFont val="Arial"/>
        <family val="2"/>
      </rPr>
      <t xml:space="preserve"> balance</t>
    </r>
  </si>
  <si>
    <r>
      <rPr>
        <sz val="10"/>
        <rFont val="Arial"/>
        <family val="2"/>
      </rPr>
      <t xml:space="preserve">   + Activity</t>
    </r>
  </si>
  <si>
    <t>The MCA's 2017 &amp; 2018 financial records were reviewed in April 2020, by Amy Phelan, CPA</t>
  </si>
  <si>
    <t xml:space="preserve"> were signed and sent to IRS on June 29, 2020, and to Massachusetts on June 30.</t>
  </si>
  <si>
    <t xml:space="preserve"> of Tonneson Co.  Final corrected IRS 990 for 2017 and 2018 and Mass form PC for 2018 </t>
  </si>
  <si>
    <r>
      <rPr>
        <b/>
        <u/>
        <sz val="10"/>
        <rFont val="Arial"/>
        <family val="2"/>
      </rPr>
      <t>unrestricted</t>
    </r>
    <r>
      <rPr>
        <sz val="10"/>
        <rFont val="Arial"/>
        <family val="2"/>
      </rPr>
      <t xml:space="preserve"> Citizen's Bank </t>
    </r>
    <r>
      <rPr>
        <b/>
        <sz val="10"/>
        <rFont val="Arial"/>
        <family val="2"/>
      </rPr>
      <t>Money Mkt acct #1</t>
    </r>
    <r>
      <rPr>
        <sz val="10"/>
        <rFont val="Arial"/>
        <family val="2"/>
      </rPr>
      <t xml:space="preserve">: Gen'l Fund = </t>
    </r>
  </si>
  <si>
    <r>
      <rPr>
        <b/>
        <sz val="9"/>
        <color theme="3" tint="0.39997558519241921"/>
        <rFont val="Arial"/>
        <family val="2"/>
      </rPr>
      <t>Note:</t>
    </r>
    <r>
      <rPr>
        <sz val="9"/>
        <color theme="3" tint="0.39997558519241921"/>
        <rFont val="Arial"/>
        <family val="2"/>
      </rPr>
      <t xml:space="preserve"> The "2 Old Elm" account </t>
    </r>
    <r>
      <rPr>
        <b/>
        <sz val="9"/>
        <color rgb="FFFF0000"/>
        <rFont val="Arial"/>
        <family val="2"/>
      </rPr>
      <t>no longer includes</t>
    </r>
    <r>
      <rPr>
        <sz val="9"/>
        <color theme="3" tint="0.39997558519241921"/>
        <rFont val="Arial"/>
        <family val="2"/>
      </rPr>
      <t xml:space="preserve"> any money remaining in Money Mkt #1</t>
    </r>
  </si>
  <si>
    <t>2 Old Elm money remaining in Money Mkt.#1</t>
  </si>
  <si>
    <t>Billerica Community Presrv. $ in Money Mkt.#1</t>
  </si>
  <si>
    <t>Appeal 2020</t>
  </si>
  <si>
    <r>
      <t xml:space="preserve">Citizen's Bank </t>
    </r>
    <r>
      <rPr>
        <b/>
        <sz val="10"/>
        <rFont val="Arial"/>
        <family val="2"/>
      </rPr>
      <t>checking account</t>
    </r>
  </si>
  <si>
    <r>
      <rPr>
        <b/>
        <sz val="10"/>
        <color rgb="FF0070C0"/>
        <rFont val="Arial"/>
        <family val="2"/>
      </rPr>
      <t>Note:</t>
    </r>
    <r>
      <rPr>
        <sz val="10"/>
        <color rgb="FF0070C0"/>
        <rFont val="Arial"/>
        <family val="2"/>
      </rPr>
      <t xml:space="preserve"> interest on the above Billerica grant has been retained in the General Fund</t>
    </r>
  </si>
  <si>
    <r>
      <rPr>
        <b/>
        <sz val="9"/>
        <color rgb="FFFF0000"/>
        <rFont val="Arial"/>
        <family val="2"/>
      </rPr>
      <t xml:space="preserve">Neither </t>
    </r>
    <r>
      <rPr>
        <sz val="9"/>
        <color rgb="FFFF0000"/>
        <rFont val="Arial"/>
        <family val="2"/>
      </rPr>
      <t>Citizens Bank Money Market account</t>
    </r>
    <r>
      <rPr>
        <b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>includes</t>
    </r>
    <r>
      <rPr>
        <b/>
        <sz val="9"/>
        <color rgb="FFFF0000"/>
        <rFont val="Arial"/>
        <family val="2"/>
      </rPr>
      <t xml:space="preserve"> any</t>
    </r>
    <r>
      <rPr>
        <sz val="9"/>
        <color rgb="FFFF0000"/>
        <rFont val="Arial"/>
        <family val="2"/>
      </rPr>
      <t xml:space="preserve"> money from the "2 Old Elm St." account.   </t>
    </r>
  </si>
  <si>
    <r>
      <rPr>
        <b/>
        <sz val="10"/>
        <rFont val="Arial"/>
        <family val="2"/>
      </rPr>
      <t xml:space="preserve">New Museum Bldg Fund </t>
    </r>
    <r>
      <rPr>
        <sz val="10"/>
        <rFont val="Arial"/>
        <family val="2"/>
      </rPr>
      <t>(not incl.Money Mkt.)</t>
    </r>
  </si>
  <si>
    <r>
      <rPr>
        <b/>
        <u/>
        <sz val="10"/>
        <rFont val="Arial"/>
        <family val="2"/>
      </rPr>
      <t>New Museum Bldg Fund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 xml:space="preserve">(in </t>
    </r>
    <r>
      <rPr>
        <u/>
        <sz val="8"/>
        <rFont val="Arial"/>
        <family val="2"/>
      </rPr>
      <t>addition</t>
    </r>
    <r>
      <rPr>
        <sz val="8"/>
        <rFont val="Arial"/>
        <family val="2"/>
      </rPr>
      <t xml:space="preserve"> to Citizens Money Mkt. acct. #2.)</t>
    </r>
  </si>
  <si>
    <r>
      <rPr>
        <u/>
        <sz val="10"/>
        <color theme="1"/>
        <rFont val="Arial"/>
        <family val="2"/>
      </rPr>
      <t>"2 Old Elm work"</t>
    </r>
    <r>
      <rPr>
        <sz val="10"/>
        <color theme="1"/>
        <rFont val="Arial"/>
        <family val="2"/>
      </rPr>
      <t xml:space="preserve"> account's</t>
    </r>
    <r>
      <rPr>
        <b/>
        <sz val="10"/>
        <color theme="1"/>
        <rFont val="Arial"/>
        <family val="2"/>
      </rPr>
      <t xml:space="preserve"> remaining balance</t>
    </r>
  </si>
  <si>
    <t>All remaining Billerica Community Presrv. Grant $  was transferred to</t>
  </si>
  <si>
    <t xml:space="preserve"> checking account for 2 Old Elm work on 2/11/21.</t>
  </si>
  <si>
    <t xml:space="preserve">for "2 Old Elm work" was transferred to the checking account on 9/9/2020. </t>
  </si>
  <si>
    <t xml:space="preserve"> Currently,  all "General Fund".  All remaining proceeds of stock gift </t>
  </si>
  <si>
    <t>The MCA's records for FY2019 (5/1/19-4/30/2020) were reviewed in March 2021, by Rich</t>
  </si>
  <si>
    <t xml:space="preserve">March 15, 2021 deadline.  </t>
  </si>
  <si>
    <t xml:space="preserve">Tonneson + Co has requested one-time exemption from audit for M.C.A. provided that </t>
  </si>
  <si>
    <t xml:space="preserve">Eagleston of Tonneson + Co.   IRS 990 and Mass PC reports were filed on the extended </t>
  </si>
  <si>
    <t>current Year (ending April 30, 2021) receipts are less than $500,000.  I believe that they are.</t>
  </si>
  <si>
    <t>for failure to file form IRS 990 for Fiscal Year ending April 30, 2019.</t>
  </si>
  <si>
    <t xml:space="preserve">   current short-staffing issues.  She is looking into it.</t>
  </si>
  <si>
    <r>
      <t xml:space="preserve">Amy Phelan, CPA of Tonneson+Co believes this is an </t>
    </r>
    <r>
      <rPr>
        <b/>
        <u/>
        <sz val="10"/>
        <color rgb="FFFF0000"/>
        <rFont val="Arial"/>
        <family val="2"/>
      </rPr>
      <t>IRS</t>
    </r>
    <r>
      <rPr>
        <b/>
        <sz val="10"/>
        <color rgb="FFFF0000"/>
        <rFont val="Arial"/>
        <family val="2"/>
      </rPr>
      <t xml:space="preserve"> error caused by their </t>
    </r>
  </si>
  <si>
    <r>
      <t xml:space="preserve">OBLIGATIONS </t>
    </r>
    <r>
      <rPr>
        <sz val="9"/>
        <rFont val="Arial"/>
        <family val="2"/>
      </rPr>
      <t xml:space="preserve">(in the checkbook, but </t>
    </r>
    <r>
      <rPr>
        <b/>
        <u/>
        <sz val="9"/>
        <rFont val="Arial"/>
        <family val="2"/>
      </rPr>
      <t>not</t>
    </r>
    <r>
      <rPr>
        <sz val="9"/>
        <rFont val="Arial"/>
        <family val="2"/>
      </rPr>
      <t xml:space="preserve"> Genl Fund):</t>
    </r>
  </si>
  <si>
    <t xml:space="preserve">On 7/28/21 Rich Eagleston of Tonneson + Co.  requested from the treasurer, the data  </t>
  </si>
  <si>
    <t xml:space="preserve">necessary to file IRS 990 and Mass PC reports for the year ended April 30, 2021. </t>
  </si>
  <si>
    <t>6/28/21: Amy recommends we do NOT pay while she continues to attempt to contact IRS.</t>
  </si>
  <si>
    <t>IRS has assessed a Tax Penalty, $5900 plus interest against Middlesex Canal Association</t>
  </si>
  <si>
    <t>Sudbury Valley Trustees $ in Money Mkt.#1</t>
  </si>
  <si>
    <t>Appeal 2021</t>
  </si>
  <si>
    <t xml:space="preserve"> </t>
  </si>
  <si>
    <t xml:space="preserve">       (includes 9/25/2021 $10,000 Sudbury Valley Trustees grant for deck)</t>
  </si>
  <si>
    <t>On 9/27,  IRS sent reminder on overdue Y/E 4/30/2019.  We copied CPA.</t>
  </si>
  <si>
    <t>On 10/4,  IRS granted filing extension on Y/E 4/30/2021 to 3/15/2022.  We copied CPA.</t>
  </si>
  <si>
    <t>CITIZ BK CHK ACCT November 30, 2021</t>
  </si>
  <si>
    <t>from 12/6/21</t>
  </si>
  <si>
    <t>Annual Appeal - general fund</t>
  </si>
  <si>
    <t>Annual Appeal - endowment fund</t>
  </si>
  <si>
    <t>Annual Appeal - building fund</t>
  </si>
  <si>
    <t xml:space="preserve">  December changes (from Annual Appeal)</t>
  </si>
  <si>
    <t xml:space="preserve">   December changes</t>
  </si>
  <si>
    <r>
      <rPr>
        <sz val="8"/>
        <rFont val="Arial"/>
        <family val="2"/>
      </rPr>
      <t>Howard Winkler-print, postage "Annual Appeal"</t>
    </r>
    <r>
      <rPr>
        <b/>
        <sz val="8"/>
        <rFont val="Arial"/>
        <family val="2"/>
      </rPr>
      <t xml:space="preserve"> (12/8)</t>
    </r>
  </si>
  <si>
    <r>
      <rPr>
        <sz val="8"/>
        <rFont val="Arial"/>
        <family val="2"/>
      </rPr>
      <t>MBL Land Dev. &amp; Permitting, Corp -</t>
    </r>
    <r>
      <rPr>
        <sz val="9"/>
        <rFont val="Arial"/>
        <family val="2"/>
      </rPr>
      <t xml:space="preserve"> 2 Old Elm </t>
    </r>
    <r>
      <rPr>
        <b/>
        <sz val="8"/>
        <rFont val="Arial"/>
        <family val="2"/>
      </rPr>
      <t>(12/10)</t>
    </r>
  </si>
  <si>
    <r>
      <t xml:space="preserve"> - to MBL </t>
    </r>
    <r>
      <rPr>
        <sz val="8"/>
        <rFont val="Arial"/>
        <family val="2"/>
      </rPr>
      <t xml:space="preserve">Land Development &amp; Permitting Corp </t>
    </r>
    <r>
      <rPr>
        <b/>
        <sz val="8"/>
        <rFont val="Arial"/>
        <family val="2"/>
      </rPr>
      <t>(12/10)</t>
    </r>
  </si>
  <si>
    <t>from 12-04-21 to 12-19-2021</t>
  </si>
  <si>
    <r>
      <t>Sale: 3 Hoxie maps</t>
    </r>
    <r>
      <rPr>
        <b/>
        <sz val="8"/>
        <rFont val="Arial"/>
        <family val="2"/>
      </rPr>
      <t xml:space="preserve"> (2 on 12/4, 1 on 12/11)</t>
    </r>
  </si>
  <si>
    <r>
      <t xml:space="preserve">Sale: 2  ornaments </t>
    </r>
    <r>
      <rPr>
        <b/>
        <sz val="8"/>
        <rFont val="Arial"/>
        <family val="2"/>
      </rPr>
      <t>(12/18)</t>
    </r>
  </si>
  <si>
    <r>
      <t xml:space="preserve">Sale: 1 Incredible Ditch </t>
    </r>
    <r>
      <rPr>
        <b/>
        <sz val="8"/>
        <rFont val="Arial"/>
        <family val="2"/>
      </rPr>
      <t>(12/11)</t>
    </r>
  </si>
  <si>
    <r>
      <t xml:space="preserve">Sale: 1 VerPlank Maps </t>
    </r>
    <r>
      <rPr>
        <b/>
        <sz val="8"/>
        <rFont val="Arial"/>
        <family val="2"/>
      </rPr>
      <t>(12/11)</t>
    </r>
  </si>
  <si>
    <r>
      <t xml:space="preserve">Fidelity Charitable - to Building Fund </t>
    </r>
    <r>
      <rPr>
        <b/>
        <sz val="8"/>
        <rFont val="Arial"/>
        <family val="2"/>
      </rPr>
      <t>(12/19)</t>
    </r>
  </si>
  <si>
    <r>
      <t xml:space="preserve">  From Engeldrum/Keller fund (Fidelity) </t>
    </r>
    <r>
      <rPr>
        <b/>
        <sz val="8"/>
        <rFont val="Arial"/>
        <family val="2"/>
      </rPr>
      <t>12/19</t>
    </r>
  </si>
  <si>
    <r>
      <t xml:space="preserve">Dues - deposit by Memb. Sec'y.  </t>
    </r>
    <r>
      <rPr>
        <b/>
        <sz val="8"/>
        <rFont val="Arial"/>
        <family val="2"/>
      </rPr>
      <t>(12/21</t>
    </r>
    <r>
      <rPr>
        <sz val="10"/>
        <rFont val="Arial"/>
        <family val="2"/>
      </rPr>
      <t>)</t>
    </r>
  </si>
  <si>
    <r>
      <t>Faulkner Mills Corp-museum rent-</t>
    </r>
    <r>
      <rPr>
        <sz val="9"/>
        <color theme="1"/>
        <rFont val="Arial"/>
        <family val="2"/>
      </rPr>
      <t>Jan.</t>
    </r>
    <r>
      <rPr>
        <b/>
        <sz val="8"/>
        <color theme="1"/>
        <rFont val="Arial"/>
        <family val="2"/>
      </rPr>
      <t>(12/27)</t>
    </r>
  </si>
  <si>
    <r>
      <t xml:space="preserve">Ccan and bottle deposit redemption  </t>
    </r>
    <r>
      <rPr>
        <b/>
        <sz val="8"/>
        <rFont val="Arial"/>
        <family val="2"/>
      </rPr>
      <t>(12/26)</t>
    </r>
  </si>
  <si>
    <t>FOR PERIOD FROM  November 30, 2021 to December 31, 2021</t>
  </si>
  <si>
    <t>Annual Appeal, received in December but not yet depositied</t>
  </si>
  <si>
    <t>CITIZ BK CHK ACCT December 31, 2021</t>
  </si>
  <si>
    <r>
      <t xml:space="preserve">Outstanding checks </t>
    </r>
    <r>
      <rPr>
        <sz val="9"/>
        <rFont val="Arial"/>
        <family val="2"/>
      </rPr>
      <t>(as of 12/31/21)</t>
    </r>
  </si>
  <si>
    <r>
      <t xml:space="preserve">  December changes</t>
    </r>
    <r>
      <rPr>
        <sz val="8"/>
        <rFont val="Arial"/>
        <family val="2"/>
      </rPr>
      <t xml:space="preserve">(from </t>
    </r>
    <r>
      <rPr>
        <b/>
        <sz val="8"/>
        <rFont val="Arial"/>
        <family val="2"/>
      </rPr>
      <t>Annual Appeal 12/6-12/31</t>
    </r>
    <r>
      <rPr>
        <sz val="8"/>
        <rFont val="Arial"/>
        <family val="2"/>
      </rPr>
      <t>)</t>
    </r>
  </si>
  <si>
    <r>
      <t xml:space="preserve">   </t>
    </r>
    <r>
      <rPr>
        <b/>
        <sz val="9"/>
        <color rgb="FFFF0000"/>
        <rFont val="Arial"/>
        <family val="2"/>
      </rPr>
      <t xml:space="preserve"> *</t>
    </r>
    <r>
      <rPr>
        <b/>
        <sz val="9"/>
        <rFont val="Arial"/>
        <family val="2"/>
      </rPr>
      <t xml:space="preserve"> Pre-paid Reardon Room rentals:   </t>
    </r>
    <r>
      <rPr>
        <b/>
        <sz val="9"/>
        <color rgb="FFFF0000"/>
        <rFont val="Arial"/>
        <family val="2"/>
      </rPr>
      <t>Sunday, January 2nd</t>
    </r>
    <r>
      <rPr>
        <b/>
        <sz val="9"/>
        <rFont val="Arial"/>
        <family val="2"/>
      </rPr>
      <t xml:space="preserve"> was NOT paid by Deember 31st.</t>
    </r>
  </si>
  <si>
    <r>
      <t>December interest</t>
    </r>
    <r>
      <rPr>
        <b/>
        <sz val="11"/>
        <rFont val="Arial"/>
        <family val="2"/>
      </rPr>
      <t xml:space="preserve"> </t>
    </r>
    <r>
      <rPr>
        <b/>
        <sz val="8"/>
        <rFont val="Arial"/>
        <family val="2"/>
      </rPr>
      <t>(12/31)</t>
    </r>
  </si>
  <si>
    <r>
      <t>CITIZ BK Money Mkt  ACCT #2</t>
    </r>
    <r>
      <rPr>
        <b/>
        <sz val="9"/>
        <rFont val="Arial"/>
        <family val="2"/>
      </rPr>
      <t xml:space="preserve">  December 31, 2021</t>
    </r>
  </si>
  <si>
    <r>
      <t>CITIZ BK Money Mkt ACCT</t>
    </r>
    <r>
      <rPr>
        <sz val="10"/>
        <rFont val="Arial"/>
        <family val="2"/>
      </rPr>
      <t xml:space="preserve">   November 30, 2021</t>
    </r>
  </si>
  <si>
    <r>
      <t>CITIZ BK Money Mkt  ACCT #2</t>
    </r>
    <r>
      <rPr>
        <b/>
        <sz val="9"/>
        <rFont val="Arial"/>
        <family val="2"/>
      </rPr>
      <t xml:space="preserve"> December 31, 2021</t>
    </r>
  </si>
  <si>
    <r>
      <t>OPERATING ASSETS (</t>
    </r>
    <r>
      <rPr>
        <b/>
        <u/>
        <sz val="10"/>
        <rFont val="Arial"/>
        <family val="2"/>
      </rPr>
      <t>BEFORE</t>
    </r>
    <r>
      <rPr>
        <b/>
        <sz val="10"/>
        <rFont val="Arial"/>
        <family val="2"/>
      </rPr>
      <t xml:space="preserve"> </t>
    </r>
    <r>
      <rPr>
        <sz val="9"/>
        <rFont val="Arial"/>
        <family val="2"/>
      </rPr>
      <t>OBLIGATIONS)</t>
    </r>
    <r>
      <rPr>
        <sz val="11"/>
        <rFont val="Arial"/>
        <family val="2"/>
      </rPr>
      <t>: December 31, 2021</t>
    </r>
  </si>
  <si>
    <r>
      <t xml:space="preserve">NET OPERATING ASSETS </t>
    </r>
    <r>
      <rPr>
        <sz val="11"/>
        <rFont val="Arial"/>
        <family val="2"/>
      </rPr>
      <t xml:space="preserve"> (a/k/a </t>
    </r>
    <r>
      <rPr>
        <b/>
        <i/>
        <sz val="11"/>
        <color rgb="FF0070C0"/>
        <rFont val="Arial"/>
        <family val="2"/>
      </rPr>
      <t>"General Fund"</t>
    </r>
    <r>
      <rPr>
        <sz val="11"/>
        <rFont val="Arial"/>
        <family val="2"/>
      </rPr>
      <t>)</t>
    </r>
    <r>
      <rPr>
        <b/>
        <sz val="11"/>
        <rFont val="Arial"/>
        <family val="2"/>
      </rPr>
      <t xml:space="preserve"> December 31, 2021</t>
    </r>
  </si>
  <si>
    <r>
      <rPr>
        <sz val="10"/>
        <rFont val="Arial"/>
        <family val="2"/>
      </rPr>
      <t>Dividend</t>
    </r>
    <r>
      <rPr>
        <sz val="11"/>
        <rFont val="Arial"/>
        <family val="2"/>
      </rPr>
      <t xml:space="preserve"> 12/31</t>
    </r>
  </si>
  <si>
    <t>Vanguard "FEDERAL Money Mkt" ACCT November 30, 2021</t>
  </si>
  <si>
    <r>
      <t xml:space="preserve">Vanguard "FEDERAL Money Mkt"  </t>
    </r>
    <r>
      <rPr>
        <b/>
        <sz val="11"/>
        <color rgb="FF0070C0"/>
        <rFont val="Arial"/>
        <family val="2"/>
      </rPr>
      <t>Endowment</t>
    </r>
    <r>
      <rPr>
        <b/>
        <sz val="8"/>
        <rFont val="Arial"/>
        <family val="2"/>
      </rPr>
      <t xml:space="preserve"> December 31, 2021</t>
    </r>
  </si>
  <si>
    <t>Vanguard "Broker" ACCT  as of November 30, 2021</t>
  </si>
  <si>
    <r>
      <rPr>
        <b/>
        <sz val="11"/>
        <rFont val="Arial"/>
        <family val="2"/>
      </rPr>
      <t>Vanguard "Broker" (</t>
    </r>
    <r>
      <rPr>
        <b/>
        <sz val="11"/>
        <color rgb="FF0070C0"/>
        <rFont val="Arial"/>
        <family val="2"/>
      </rPr>
      <t>2 Old Elm</t>
    </r>
    <r>
      <rPr>
        <b/>
        <sz val="11"/>
        <rFont val="Arial"/>
        <family val="2"/>
      </rPr>
      <t xml:space="preserve">)  ACCT #4 </t>
    </r>
    <r>
      <rPr>
        <sz val="10"/>
        <rFont val="Arial"/>
        <family val="2"/>
      </rPr>
      <t xml:space="preserve"> December 31,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</si>
</sst>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5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0"/>
      <color rgb="FF0070C0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u/>
      <sz val="8"/>
      <name val="Arial"/>
      <family val="2"/>
    </font>
    <font>
      <b/>
      <u/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u/>
      <sz val="9"/>
      <name val="Arial"/>
      <family val="2"/>
    </font>
    <font>
      <b/>
      <sz val="11"/>
      <color rgb="FFFF0000"/>
      <name val="Arial"/>
      <family val="2"/>
    </font>
    <font>
      <b/>
      <i/>
      <sz val="11"/>
      <color rgb="FF0070C0"/>
      <name val="Arial"/>
      <family val="2"/>
    </font>
    <font>
      <b/>
      <u/>
      <sz val="11"/>
      <color rgb="FF0070C0"/>
      <name val="Arial"/>
      <family val="2"/>
    </font>
    <font>
      <u/>
      <sz val="9"/>
      <color rgb="FF0070C0"/>
      <name val="Arial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sz val="11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70C0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sz val="9"/>
      <color theme="3" tint="0.39997558519241921"/>
      <name val="Arial"/>
      <family val="2"/>
    </font>
    <font>
      <b/>
      <sz val="9"/>
      <color theme="3" tint="0.39997558519241921"/>
      <name val="Arial"/>
      <family val="2"/>
    </font>
    <font>
      <b/>
      <sz val="10"/>
      <color rgb="FF008E40"/>
      <name val="Arial"/>
      <family val="2"/>
    </font>
    <font>
      <sz val="10"/>
      <color rgb="FF008E40"/>
      <name val="Calibri"/>
      <family val="2"/>
      <scheme val="minor"/>
    </font>
    <font>
      <b/>
      <sz val="8"/>
      <color theme="1"/>
      <name val="Arial"/>
      <family val="2"/>
    </font>
    <font>
      <b/>
      <i/>
      <sz val="9"/>
      <name val="Arial"/>
      <family val="2"/>
    </font>
    <font>
      <sz val="12"/>
      <color rgb="FFFF0000"/>
      <name val="Arial"/>
      <family val="2"/>
    </font>
    <font>
      <u/>
      <sz val="10"/>
      <color theme="1"/>
      <name val="Arial"/>
      <family val="2"/>
    </font>
    <font>
      <sz val="9"/>
      <color theme="1"/>
      <name val="Arial"/>
      <family val="2"/>
    </font>
    <font>
      <b/>
      <u/>
      <sz val="10"/>
      <color rgb="FFFF0000"/>
      <name val="Arial"/>
      <family val="2"/>
    </font>
    <font>
      <sz val="8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76">
    <xf numFmtId="0" fontId="0" fillId="0" borderId="0" xfId="0"/>
    <xf numFmtId="39" fontId="4" fillId="0" borderId="0" xfId="4" applyNumberFormat="1" applyFont="1" applyFill="1" applyBorder="1"/>
    <xf numFmtId="39" fontId="5" fillId="0" borderId="0" xfId="0" applyNumberFormat="1" applyFont="1" applyFill="1" applyBorder="1"/>
    <xf numFmtId="39" fontId="6" fillId="0" borderId="0" xfId="4" applyNumberFormat="1" applyFont="1" applyFill="1" applyBorder="1" applyAlignment="1">
      <alignment horizontal="left"/>
    </xf>
    <xf numFmtId="39" fontId="7" fillId="0" borderId="0" xfId="0" applyNumberFormat="1" applyFont="1" applyFill="1" applyBorder="1"/>
    <xf numFmtId="39" fontId="4" fillId="0" borderId="0" xfId="0" applyNumberFormat="1" applyFont="1" applyFill="1" applyBorder="1"/>
    <xf numFmtId="39" fontId="10" fillId="0" borderId="0" xfId="0" applyNumberFormat="1" applyFont="1" applyFill="1" applyBorder="1" applyAlignment="1">
      <alignment horizontal="center"/>
    </xf>
    <xf numFmtId="39" fontId="4" fillId="0" borderId="0" xfId="0" applyNumberFormat="1" applyFont="1" applyFill="1" applyBorder="1" applyAlignment="1">
      <alignment horizontal="center"/>
    </xf>
    <xf numFmtId="39" fontId="10" fillId="0" borderId="0" xfId="0" applyNumberFormat="1" applyFont="1" applyFill="1" applyBorder="1" applyAlignment="1">
      <alignment horizontal="left"/>
    </xf>
    <xf numFmtId="39" fontId="10" fillId="0" borderId="0" xfId="0" applyNumberFormat="1" applyFont="1" applyFill="1" applyBorder="1"/>
    <xf numFmtId="39" fontId="8" fillId="0" borderId="0" xfId="0" applyNumberFormat="1" applyFont="1" applyFill="1" applyBorder="1"/>
    <xf numFmtId="39" fontId="10" fillId="0" borderId="0" xfId="4" applyNumberFormat="1" applyFont="1" applyFill="1" applyBorder="1"/>
    <xf numFmtId="39" fontId="11" fillId="0" borderId="0" xfId="0" applyNumberFormat="1" applyFont="1" applyFill="1" applyBorder="1"/>
    <xf numFmtId="39" fontId="1" fillId="0" borderId="0" xfId="0" applyNumberFormat="1" applyFont="1" applyFill="1" applyBorder="1"/>
    <xf numFmtId="39" fontId="13" fillId="0" borderId="0" xfId="4" applyNumberFormat="1" applyFont="1" applyFill="1" applyBorder="1" applyAlignment="1">
      <alignment horizontal="right"/>
    </xf>
    <xf numFmtId="39" fontId="20" fillId="0" borderId="0" xfId="0" applyNumberFormat="1" applyFont="1" applyFill="1" applyBorder="1"/>
    <xf numFmtId="39" fontId="18" fillId="0" borderId="0" xfId="0" applyNumberFormat="1" applyFont="1" applyFill="1" applyBorder="1"/>
    <xf numFmtId="39" fontId="9" fillId="0" borderId="0" xfId="4" applyNumberFormat="1" applyFont="1" applyFill="1" applyBorder="1" applyAlignment="1">
      <alignment horizontal="right"/>
    </xf>
    <xf numFmtId="39" fontId="12" fillId="0" borderId="0" xfId="4" applyNumberFormat="1" applyFont="1" applyFill="1" applyBorder="1"/>
    <xf numFmtId="39" fontId="10" fillId="0" borderId="0" xfId="0" applyNumberFormat="1" applyFont="1" applyFill="1" applyBorder="1" applyAlignment="1"/>
    <xf numFmtId="7" fontId="17" fillId="0" borderId="0" xfId="2" applyNumberFormat="1" applyFont="1" applyFill="1" applyBorder="1"/>
    <xf numFmtId="0" fontId="16" fillId="0" borderId="0" xfId="0" applyFont="1" applyFill="1"/>
    <xf numFmtId="39" fontId="10" fillId="0" borderId="0" xfId="0" applyNumberFormat="1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0" fontId="15" fillId="0" borderId="0" xfId="0" applyFont="1" applyFill="1"/>
    <xf numFmtId="39" fontId="20" fillId="0" borderId="0" xfId="4" applyNumberFormat="1" applyFont="1" applyFill="1" applyBorder="1"/>
    <xf numFmtId="39" fontId="22" fillId="0" borderId="0" xfId="0" applyNumberFormat="1" applyFont="1" applyFill="1" applyBorder="1"/>
    <xf numFmtId="39" fontId="12" fillId="0" borderId="0" xfId="0" applyNumberFormat="1" applyFont="1" applyFill="1" applyBorder="1"/>
    <xf numFmtId="39" fontId="1" fillId="0" borderId="0" xfId="4" applyNumberFormat="1" applyFont="1" applyFill="1" applyBorder="1"/>
    <xf numFmtId="39" fontId="14" fillId="0" borderId="0" xfId="2" applyNumberFormat="1" applyFont="1" applyFill="1" applyBorder="1" applyAlignment="1">
      <alignment horizontal="right"/>
    </xf>
    <xf numFmtId="0" fontId="10" fillId="0" borderId="0" xfId="0" applyFont="1" applyFill="1" applyBorder="1"/>
    <xf numFmtId="39" fontId="15" fillId="0" borderId="0" xfId="0" applyNumberFormat="1" applyFont="1" applyFill="1" applyBorder="1"/>
    <xf numFmtId="39" fontId="10" fillId="0" borderId="0" xfId="2" applyNumberFormat="1" applyFont="1" applyFill="1" applyBorder="1" applyAlignment="1"/>
    <xf numFmtId="0" fontId="10" fillId="0" borderId="0" xfId="0" applyFont="1" applyFill="1" applyBorder="1" applyAlignment="1">
      <alignment horizontal="right"/>
    </xf>
    <xf numFmtId="0" fontId="4" fillId="0" borderId="0" xfId="0" applyFont="1" applyFill="1"/>
    <xf numFmtId="0" fontId="10" fillId="0" borderId="0" xfId="0" applyFont="1" applyFill="1"/>
    <xf numFmtId="0" fontId="1" fillId="0" borderId="0" xfId="0" applyFont="1" applyFill="1"/>
    <xf numFmtId="39" fontId="1" fillId="0" borderId="0" xfId="4" applyNumberFormat="1" applyFont="1" applyFill="1" applyBorder="1" applyAlignment="1">
      <alignment horizontal="right"/>
    </xf>
    <xf numFmtId="164" fontId="1" fillId="0" borderId="0" xfId="0" applyNumberFormat="1" applyFont="1" applyFill="1"/>
    <xf numFmtId="39" fontId="1" fillId="0" borderId="0" xfId="2" applyNumberFormat="1" applyFont="1" applyFill="1"/>
    <xf numFmtId="0" fontId="1" fillId="0" borderId="0" xfId="0" applyFont="1" applyFill="1" applyBorder="1"/>
    <xf numFmtId="4" fontId="1" fillId="0" borderId="0" xfId="2" applyNumberFormat="1" applyFont="1" applyFill="1"/>
    <xf numFmtId="0" fontId="1" fillId="0" borderId="0" xfId="4" applyFont="1" applyFill="1" applyBorder="1"/>
    <xf numFmtId="164" fontId="1" fillId="0" borderId="0" xfId="2" applyNumberFormat="1" applyFont="1" applyFill="1"/>
    <xf numFmtId="0" fontId="10" fillId="0" borderId="0" xfId="4" applyFont="1" applyFill="1"/>
    <xf numFmtId="0" fontId="1" fillId="0" borderId="0" xfId="4" applyFont="1" applyFill="1"/>
    <xf numFmtId="164" fontId="1" fillId="0" borderId="0" xfId="4" applyNumberFormat="1" applyFont="1" applyFill="1"/>
    <xf numFmtId="0" fontId="17" fillId="0" borderId="0" xfId="0" applyFont="1" applyFill="1"/>
    <xf numFmtId="14" fontId="10" fillId="0" borderId="0" xfId="0" applyNumberFormat="1" applyFont="1" applyFill="1" applyBorder="1"/>
    <xf numFmtId="0" fontId="1" fillId="0" borderId="1" xfId="0" applyFont="1" applyFill="1" applyBorder="1" applyAlignment="1">
      <alignment horizontal="center"/>
    </xf>
    <xf numFmtId="3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/>
    </xf>
    <xf numFmtId="37" fontId="14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39" fontId="1" fillId="0" borderId="0" xfId="0" applyNumberFormat="1" applyFont="1" applyFill="1"/>
    <xf numFmtId="0" fontId="12" fillId="0" borderId="0" xfId="0" applyFont="1" applyFill="1" applyBorder="1" applyAlignment="1">
      <alignment horizontal="center"/>
    </xf>
    <xf numFmtId="37" fontId="1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37" fontId="24" fillId="0" borderId="0" xfId="0" applyNumberFormat="1" applyFont="1" applyFill="1" applyBorder="1" applyAlignment="1">
      <alignment horizontal="center"/>
    </xf>
    <xf numFmtId="0" fontId="24" fillId="0" borderId="0" xfId="0" applyFont="1" applyFill="1"/>
    <xf numFmtId="39" fontId="21" fillId="0" borderId="0" xfId="4" applyNumberFormat="1" applyFont="1" applyFill="1" applyBorder="1"/>
    <xf numFmtId="39" fontId="17" fillId="0" borderId="0" xfId="4" applyNumberFormat="1" applyFont="1" applyFill="1" applyBorder="1"/>
    <xf numFmtId="39" fontId="4" fillId="0" borderId="0" xfId="0" applyNumberFormat="1" applyFont="1" applyFill="1"/>
    <xf numFmtId="7" fontId="1" fillId="0" borderId="0" xfId="3" applyNumberFormat="1" applyFont="1" applyFill="1"/>
    <xf numFmtId="0" fontId="24" fillId="0" borderId="0" xfId="0" applyFont="1" applyFill="1" applyBorder="1" applyAlignment="1">
      <alignment horizontal="left"/>
    </xf>
    <xf numFmtId="0" fontId="27" fillId="0" borderId="0" xfId="0" applyFont="1" applyFill="1"/>
    <xf numFmtId="164" fontId="27" fillId="0" borderId="0" xfId="0" applyNumberFormat="1" applyFont="1" applyFill="1"/>
    <xf numFmtId="39" fontId="12" fillId="0" borderId="0" xfId="4" applyNumberFormat="1" applyFont="1" applyFill="1" applyAlignment="1">
      <alignment horizontal="right"/>
    </xf>
    <xf numFmtId="44" fontId="17" fillId="0" borderId="0" xfId="2" applyNumberFormat="1" applyFont="1" applyFill="1" applyBorder="1"/>
    <xf numFmtId="39" fontId="11" fillId="0" borderId="0" xfId="4" applyNumberFormat="1" applyFont="1" applyFill="1" applyBorder="1"/>
    <xf numFmtId="39" fontId="32" fillId="0" borderId="0" xfId="4" applyNumberFormat="1" applyFont="1" applyFill="1" applyBorder="1"/>
    <xf numFmtId="39" fontId="11" fillId="2" borderId="6" xfId="4" applyNumberFormat="1" applyFont="1" applyFill="1" applyBorder="1"/>
    <xf numFmtId="39" fontId="10" fillId="2" borderId="6" xfId="4" applyNumberFormat="1" applyFont="1" applyFill="1" applyBorder="1"/>
    <xf numFmtId="39" fontId="10" fillId="2" borderId="6" xfId="0" applyNumberFormat="1" applyFont="1" applyFill="1" applyBorder="1" applyAlignment="1">
      <alignment horizontal="left"/>
    </xf>
    <xf numFmtId="44" fontId="17" fillId="0" borderId="6" xfId="2" applyNumberFormat="1" applyFont="1" applyFill="1" applyBorder="1"/>
    <xf numFmtId="39" fontId="33" fillId="3" borderId="0" xfId="4" applyNumberFormat="1" applyFont="1" applyFill="1" applyBorder="1"/>
    <xf numFmtId="39" fontId="33" fillId="0" borderId="0" xfId="4" applyNumberFormat="1" applyFont="1" applyFill="1" applyBorder="1"/>
    <xf numFmtId="39" fontId="35" fillId="0" borderId="0" xfId="4" applyNumberFormat="1" applyFont="1" applyFill="1" applyBorder="1"/>
    <xf numFmtId="39" fontId="35" fillId="0" borderId="0" xfId="0" applyNumberFormat="1" applyFont="1" applyFill="1" applyBorder="1" applyAlignment="1">
      <alignment horizontal="left"/>
    </xf>
    <xf numFmtId="0" fontId="44" fillId="4" borderId="0" xfId="0" applyFont="1" applyFill="1"/>
    <xf numFmtId="39" fontId="10" fillId="3" borderId="0" xfId="4" applyNumberFormat="1" applyFont="1" applyFill="1" applyBorder="1"/>
    <xf numFmtId="39" fontId="10" fillId="3" borderId="0" xfId="0" applyNumberFormat="1" applyFont="1" applyFill="1" applyBorder="1" applyAlignment="1">
      <alignment horizontal="left"/>
    </xf>
    <xf numFmtId="4" fontId="1" fillId="0" borderId="0" xfId="0" applyNumberFormat="1" applyFont="1" applyFill="1" applyAlignment="1">
      <alignment horizontal="center"/>
    </xf>
    <xf numFmtId="0" fontId="44" fillId="4" borderId="0" xfId="0" applyFont="1" applyFill="1" applyBorder="1"/>
    <xf numFmtId="4" fontId="44" fillId="4" borderId="0" xfId="0" applyNumberFormat="1" applyFont="1" applyFill="1" applyAlignment="1">
      <alignment horizontal="center"/>
    </xf>
    <xf numFmtId="4" fontId="44" fillId="4" borderId="0" xfId="2" applyNumberFormat="1" applyFont="1" applyFill="1"/>
    <xf numFmtId="0" fontId="41" fillId="0" borderId="0" xfId="0" applyFont="1" applyFill="1"/>
    <xf numFmtId="0" fontId="43" fillId="0" borderId="0" xfId="0" applyFont="1" applyFill="1"/>
    <xf numFmtId="39" fontId="13" fillId="0" borderId="0" xfId="4" applyNumberFormat="1" applyFont="1" applyFill="1" applyBorder="1"/>
    <xf numFmtId="39" fontId="13" fillId="0" borderId="0" xfId="0" applyNumberFormat="1" applyFont="1" applyFill="1" applyBorder="1" applyAlignment="1">
      <alignment horizontal="left"/>
    </xf>
    <xf numFmtId="7" fontId="13" fillId="0" borderId="0" xfId="2" applyNumberFormat="1" applyFont="1" applyFill="1" applyBorder="1"/>
    <xf numFmtId="0" fontId="1" fillId="0" borderId="0" xfId="0" quotePrefix="1" applyFont="1" applyFill="1"/>
    <xf numFmtId="0" fontId="0" fillId="0" borderId="0" xfId="0" applyFill="1"/>
    <xf numFmtId="0" fontId="29" fillId="0" borderId="5" xfId="0" applyFont="1" applyFill="1" applyBorder="1"/>
    <xf numFmtId="0" fontId="29" fillId="0" borderId="0" xfId="0" applyFont="1" applyFill="1"/>
    <xf numFmtId="7" fontId="17" fillId="0" borderId="6" xfId="2" applyNumberFormat="1" applyFont="1" applyFill="1" applyBorder="1"/>
    <xf numFmtId="0" fontId="45" fillId="4" borderId="0" xfId="0" applyFont="1" applyFill="1"/>
    <xf numFmtId="39" fontId="46" fillId="4" borderId="0" xfId="4" applyNumberFormat="1" applyFont="1" applyFill="1" applyBorder="1" applyAlignment="1">
      <alignment horizontal="right"/>
    </xf>
    <xf numFmtId="0" fontId="47" fillId="4" borderId="0" xfId="0" applyFont="1" applyFill="1"/>
    <xf numFmtId="0" fontId="49" fillId="0" borderId="0" xfId="0" applyFont="1" applyFill="1" applyBorder="1" applyAlignment="1">
      <alignment horizontal="left"/>
    </xf>
    <xf numFmtId="37" fontId="49" fillId="0" borderId="0" xfId="0" applyNumberFormat="1" applyFont="1" applyFill="1" applyBorder="1" applyAlignment="1">
      <alignment horizontal="center"/>
    </xf>
    <xf numFmtId="0" fontId="50" fillId="0" borderId="0" xfId="0" applyFont="1" applyFill="1"/>
    <xf numFmtId="0" fontId="49" fillId="0" borderId="0" xfId="0" quotePrefix="1" applyFont="1" applyFill="1" applyBorder="1" applyAlignment="1">
      <alignment horizontal="left"/>
    </xf>
    <xf numFmtId="0" fontId="1" fillId="4" borderId="0" xfId="0" applyFont="1" applyFill="1"/>
    <xf numFmtId="39" fontId="11" fillId="3" borderId="0" xfId="0" applyNumberFormat="1" applyFont="1" applyFill="1" applyBorder="1"/>
    <xf numFmtId="7" fontId="11" fillId="3" borderId="0" xfId="2" applyNumberFormat="1" applyFont="1" applyFill="1" applyBorder="1"/>
    <xf numFmtId="39" fontId="10" fillId="0" borderId="0" xfId="4" quotePrefix="1" applyNumberFormat="1" applyFont="1" applyFill="1" applyBorder="1"/>
    <xf numFmtId="0" fontId="45" fillId="4" borderId="0" xfId="4" applyFont="1" applyFill="1" applyBorder="1"/>
    <xf numFmtId="7" fontId="1" fillId="0" borderId="0" xfId="2" applyNumberFormat="1" applyFont="1" applyFill="1"/>
    <xf numFmtId="39" fontId="10" fillId="0" borderId="7" xfId="4" applyNumberFormat="1" applyFont="1" applyFill="1" applyBorder="1"/>
    <xf numFmtId="39" fontId="10" fillId="0" borderId="7" xfId="0" applyNumberFormat="1" applyFont="1" applyFill="1" applyBorder="1" applyAlignment="1">
      <alignment horizontal="left"/>
    </xf>
    <xf numFmtId="0" fontId="49" fillId="3" borderId="0" xfId="0" applyFont="1" applyFill="1" applyBorder="1" applyAlignment="1">
      <alignment horizontal="left"/>
    </xf>
    <xf numFmtId="37" fontId="49" fillId="3" borderId="0" xfId="0" applyNumberFormat="1" applyFont="1" applyFill="1" applyBorder="1" applyAlignment="1">
      <alignment horizontal="center"/>
    </xf>
    <xf numFmtId="0" fontId="50" fillId="3" borderId="0" xfId="0" applyFont="1" applyFill="1"/>
    <xf numFmtId="0" fontId="49" fillId="0" borderId="0" xfId="0" applyFont="1" applyAlignment="1">
      <alignment horizontal="left"/>
    </xf>
    <xf numFmtId="0" fontId="0" fillId="6" borderId="0" xfId="0" applyFill="1"/>
    <xf numFmtId="0" fontId="25" fillId="5" borderId="0" xfId="0" applyFont="1" applyFill="1" applyBorder="1" applyAlignment="1">
      <alignment horizontal="left"/>
    </xf>
    <xf numFmtId="0" fontId="0" fillId="5" borderId="0" xfId="0" applyFill="1"/>
    <xf numFmtId="14" fontId="11" fillId="0" borderId="0" xfId="0" applyNumberFormat="1" applyFont="1" applyFill="1" applyBorder="1"/>
    <xf numFmtId="0" fontId="11" fillId="0" borderId="1" xfId="0" applyFont="1" applyFill="1" applyBorder="1" applyAlignment="1">
      <alignment horizontal="center"/>
    </xf>
    <xf numFmtId="37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right"/>
    </xf>
    <xf numFmtId="0" fontId="11" fillId="0" borderId="0" xfId="0" applyFont="1" applyFill="1"/>
    <xf numFmtId="14" fontId="20" fillId="0" borderId="0" xfId="0" applyNumberFormat="1" applyFont="1" applyFill="1" applyBorder="1"/>
    <xf numFmtId="0" fontId="20" fillId="0" borderId="1" xfId="0" applyFont="1" applyFill="1" applyBorder="1" applyAlignment="1">
      <alignment horizontal="center"/>
    </xf>
    <xf numFmtId="37" fontId="20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right"/>
    </xf>
    <xf numFmtId="3" fontId="20" fillId="0" borderId="1" xfId="0" applyNumberFormat="1" applyFont="1" applyFill="1" applyBorder="1" applyAlignment="1">
      <alignment horizontal="center"/>
    </xf>
    <xf numFmtId="0" fontId="20" fillId="0" borderId="0" xfId="0" applyFont="1" applyFill="1"/>
    <xf numFmtId="0" fontId="1" fillId="7" borderId="1" xfId="0" applyFont="1" applyFill="1" applyBorder="1" applyAlignment="1">
      <alignment horizontal="center"/>
    </xf>
    <xf numFmtId="0" fontId="24" fillId="7" borderId="1" xfId="0" applyFont="1" applyFill="1" applyBorder="1" applyAlignment="1">
      <alignment horizontal="center"/>
    </xf>
    <xf numFmtId="0" fontId="57" fillId="4" borderId="0" xfId="0" quotePrefix="1" applyFont="1" applyFill="1"/>
    <xf numFmtId="0" fontId="44" fillId="4" borderId="0" xfId="4" applyFont="1" applyFill="1" applyBorder="1"/>
    <xf numFmtId="39" fontId="44" fillId="4" borderId="0" xfId="4" applyNumberFormat="1" applyFont="1" applyFill="1" applyBorder="1"/>
    <xf numFmtId="37" fontId="49" fillId="5" borderId="0" xfId="0" applyNumberFormat="1" applyFont="1" applyFill="1" applyBorder="1" applyAlignment="1">
      <alignment horizontal="center"/>
    </xf>
    <xf numFmtId="0" fontId="50" fillId="5" borderId="0" xfId="0" applyFont="1" applyFill="1"/>
    <xf numFmtId="39" fontId="1" fillId="0" borderId="0" xfId="4" applyNumberFormat="1" applyFont="1" applyFill="1" applyAlignment="1">
      <alignment horizontal="right"/>
    </xf>
    <xf numFmtId="4" fontId="27" fillId="0" borderId="0" xfId="0" applyNumberFormat="1" applyFont="1" applyFill="1" applyAlignment="1">
      <alignment horizontal="center"/>
    </xf>
    <xf numFmtId="39" fontId="20" fillId="0" borderId="0" xfId="4" quotePrefix="1" applyNumberFormat="1" applyFont="1" applyFill="1" applyBorder="1"/>
    <xf numFmtId="39" fontId="32" fillId="0" borderId="0" xfId="0" applyNumberFormat="1" applyFont="1" applyFill="1" applyBorder="1"/>
    <xf numFmtId="39" fontId="11" fillId="0" borderId="0" xfId="4" quotePrefix="1" applyNumberFormat="1" applyFont="1" applyFill="1"/>
    <xf numFmtId="39" fontId="27" fillId="0" borderId="0" xfId="4" applyNumberFormat="1" applyFont="1" applyFill="1" applyBorder="1"/>
    <xf numFmtId="39" fontId="52" fillId="0" borderId="0" xfId="0" applyNumberFormat="1" applyFont="1" applyFill="1" applyBorder="1"/>
    <xf numFmtId="39" fontId="31" fillId="0" borderId="0" xfId="4" applyNumberFormat="1" applyFont="1" applyFill="1" applyBorder="1"/>
    <xf numFmtId="7" fontId="10" fillId="0" borderId="0" xfId="0" applyNumberFormat="1" applyFont="1" applyFill="1" applyBorder="1"/>
    <xf numFmtId="39" fontId="42" fillId="0" borderId="0" xfId="0" applyNumberFormat="1" applyFont="1" applyFill="1" applyBorder="1"/>
    <xf numFmtId="39" fontId="17" fillId="0" borderId="0" xfId="0" applyNumberFormat="1" applyFont="1" applyFill="1" applyBorder="1" applyAlignment="1">
      <alignment horizontal="left"/>
    </xf>
    <xf numFmtId="39" fontId="53" fillId="0" borderId="0" xfId="4" applyNumberFormat="1" applyFont="1" applyFill="1" applyBorder="1"/>
    <xf numFmtId="39" fontId="12" fillId="0" borderId="0" xfId="4" applyNumberFormat="1" applyFont="1" applyFill="1" applyBorder="1" applyAlignment="1">
      <alignment horizontal="right"/>
    </xf>
    <xf numFmtId="39" fontId="14" fillId="0" borderId="0" xfId="4" applyNumberFormat="1" applyFont="1" applyFill="1" applyBorder="1"/>
    <xf numFmtId="39" fontId="27" fillId="0" borderId="0" xfId="4" applyNumberFormat="1" applyFont="1" applyFill="1" applyAlignment="1">
      <alignment horizontal="right"/>
    </xf>
    <xf numFmtId="37" fontId="24" fillId="7" borderId="1" xfId="0" applyNumberFormat="1" applyFont="1" applyFill="1" applyBorder="1" applyAlignment="1">
      <alignment horizontal="center"/>
    </xf>
    <xf numFmtId="37" fontId="1" fillId="7" borderId="1" xfId="0" applyNumberFormat="1" applyFont="1" applyFill="1" applyBorder="1" applyAlignment="1">
      <alignment horizontal="center"/>
    </xf>
    <xf numFmtId="3" fontId="1" fillId="7" borderId="1" xfId="0" applyNumberFormat="1" applyFont="1" applyFill="1" applyBorder="1" applyAlignment="1">
      <alignment horizontal="center"/>
    </xf>
    <xf numFmtId="0" fontId="20" fillId="7" borderId="1" xfId="0" applyFont="1" applyFill="1" applyBorder="1" applyAlignment="1">
      <alignment horizontal="right"/>
    </xf>
    <xf numFmtId="37" fontId="12" fillId="0" borderId="1" xfId="0" applyNumberFormat="1" applyFont="1" applyFill="1" applyBorder="1" applyAlignment="1">
      <alignment horizontal="center"/>
    </xf>
    <xf numFmtId="39" fontId="4" fillId="0" borderId="0" xfId="4" applyNumberFormat="1" applyFont="1" applyFill="1" applyBorder="1" applyAlignment="1">
      <alignment horizontal="center"/>
    </xf>
    <xf numFmtId="39" fontId="10" fillId="0" borderId="0" xfId="0" applyNumberFormat="1" applyFont="1" applyFill="1" applyAlignment="1">
      <alignment horizontal="center"/>
    </xf>
    <xf numFmtId="0" fontId="4" fillId="0" borderId="0" xfId="4" applyFont="1" applyFill="1" applyAlignment="1">
      <alignment horizontal="center"/>
    </xf>
    <xf numFmtId="0" fontId="10" fillId="0" borderId="0" xfId="4" applyFont="1" applyFill="1" applyAlignment="1">
      <alignment horizontal="center"/>
    </xf>
    <xf numFmtId="0" fontId="1" fillId="0" borderId="0" xfId="4" applyFont="1" applyFill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44" fontId="10" fillId="0" borderId="0" xfId="0" applyNumberFormat="1" applyFont="1" applyFill="1" applyBorder="1"/>
    <xf numFmtId="44" fontId="10" fillId="0" borderId="0" xfId="4" applyNumberFormat="1" applyFont="1" applyFill="1" applyBorder="1"/>
    <xf numFmtId="44" fontId="10" fillId="0" borderId="0" xfId="2" applyNumberFormat="1" applyFont="1" applyFill="1" applyBorder="1"/>
    <xf numFmtId="39" fontId="44" fillId="0" borderId="0" xfId="2" applyNumberFormat="1" applyFont="1" applyFill="1"/>
    <xf numFmtId="7" fontId="12" fillId="0" borderId="0" xfId="2" applyNumberFormat="1" applyFont="1" applyFill="1"/>
    <xf numFmtId="7" fontId="25" fillId="0" borderId="0" xfId="3" applyNumberFormat="1" applyFont="1" applyFill="1"/>
    <xf numFmtId="164" fontId="17" fillId="0" borderId="5" xfId="2" applyNumberFormat="1" applyFont="1" applyFill="1" applyBorder="1"/>
  </cellXfs>
  <cellStyles count="5">
    <cellStyle name="Comma 2" xfId="1" xr:uid="{00000000-0005-0000-0000-000000000000}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9" defaultPivotStyle="PivotStyleLight16"/>
  <colors>
    <mruColors>
      <color rgb="FF008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9"/>
  <sheetViews>
    <sheetView zoomScaleNormal="100" workbookViewId="0">
      <selection activeCell="B27" sqref="B27"/>
    </sheetView>
  </sheetViews>
  <sheetFormatPr defaultColWidth="8.85546875" defaultRowHeight="15" x14ac:dyDescent="0.2"/>
  <cols>
    <col min="1" max="1" width="28.28515625" style="16" customWidth="1"/>
    <col min="2" max="2" width="38.5703125" style="2" customWidth="1"/>
    <col min="3" max="3" width="13.7109375" style="16" customWidth="1"/>
    <col min="4" max="4" width="14.7109375" style="16" customWidth="1"/>
    <col min="5" max="5" width="3.42578125" style="2" customWidth="1"/>
    <col min="6" max="6" width="4.7109375" style="5" customWidth="1"/>
    <col min="7" max="7" width="3.42578125" style="2" customWidth="1"/>
    <col min="8" max="8" width="14.140625" style="2" customWidth="1"/>
    <col min="9" max="9" width="12.7109375" style="2" customWidth="1"/>
    <col min="10" max="10" width="15.28515625" style="2" customWidth="1"/>
    <col min="11" max="16381" width="8.85546875" style="2"/>
    <col min="16382" max="16382" width="14.7109375" style="2" bestFit="1" customWidth="1"/>
    <col min="16383" max="16383" width="8.85546875" style="2"/>
    <col min="16384" max="16384" width="9.140625" style="2" bestFit="1" customWidth="1"/>
  </cols>
  <sheetData>
    <row r="1" spans="1:10" ht="15.75" customHeight="1" x14ac:dyDescent="0.2">
      <c r="A1" s="163" t="s">
        <v>0</v>
      </c>
      <c r="B1" s="163"/>
      <c r="C1" s="163"/>
      <c r="D1" s="163"/>
      <c r="E1" s="163"/>
      <c r="F1" s="163"/>
      <c r="G1" s="163"/>
    </row>
    <row r="2" spans="1:10" ht="18" x14ac:dyDescent="0.25">
      <c r="A2" s="161" t="s">
        <v>22</v>
      </c>
      <c r="B2" s="161"/>
      <c r="C2" s="161"/>
      <c r="D2" s="161"/>
      <c r="E2" s="3"/>
      <c r="F2" s="3"/>
      <c r="G2" s="1"/>
    </row>
    <row r="3" spans="1:10" s="5" customFormat="1" ht="15" customHeight="1" x14ac:dyDescent="0.2">
      <c r="A3" s="162" t="s">
        <v>105</v>
      </c>
      <c r="B3" s="162"/>
      <c r="C3" s="162"/>
      <c r="D3" s="162"/>
      <c r="E3" s="162"/>
      <c r="F3" s="162"/>
      <c r="G3" s="162"/>
      <c r="H3" s="2"/>
      <c r="I3" s="1"/>
    </row>
    <row r="4" spans="1:10" s="5" customFormat="1" ht="15" customHeight="1" x14ac:dyDescent="0.25">
      <c r="A4" s="6"/>
      <c r="B4" s="7" t="s">
        <v>81</v>
      </c>
      <c r="C4" s="6"/>
      <c r="D4" s="6"/>
      <c r="E4" s="4"/>
      <c r="F4" s="4"/>
      <c r="G4" s="2"/>
      <c r="H4" s="2"/>
      <c r="I4" s="1"/>
    </row>
    <row r="5" spans="1:10" s="5" customFormat="1" ht="15.75" x14ac:dyDescent="0.25">
      <c r="A5" s="8" t="s">
        <v>85</v>
      </c>
      <c r="C5" s="9"/>
      <c r="D5" s="149">
        <v>20076.02</v>
      </c>
      <c r="G5" s="10"/>
      <c r="H5" s="10"/>
      <c r="I5" s="4"/>
      <c r="J5" s="4"/>
    </row>
    <row r="6" spans="1:10" s="5" customFormat="1" ht="15.75" x14ac:dyDescent="0.25">
      <c r="A6" s="11" t="s">
        <v>10</v>
      </c>
      <c r="B6" s="13" t="s">
        <v>87</v>
      </c>
      <c r="C6" s="13">
        <f>300+200+375+58+50+130+50+225+50+100+25+100+25+25+25+100</f>
        <v>1838</v>
      </c>
      <c r="D6" s="9"/>
      <c r="G6" s="10"/>
      <c r="H6" s="10"/>
      <c r="I6" s="4"/>
      <c r="J6" s="4"/>
    </row>
    <row r="7" spans="1:10" s="5" customFormat="1" ht="15.75" x14ac:dyDescent="0.25">
      <c r="A7" s="11"/>
      <c r="B7" s="13" t="s">
        <v>88</v>
      </c>
      <c r="C7" s="13">
        <f>200+33+40+50+100</f>
        <v>423</v>
      </c>
      <c r="D7" s="9"/>
      <c r="G7" s="10"/>
      <c r="H7" s="10"/>
      <c r="I7" s="4"/>
      <c r="J7" s="4"/>
    </row>
    <row r="8" spans="1:10" s="5" customFormat="1" ht="15.75" x14ac:dyDescent="0.25">
      <c r="A8" s="11"/>
      <c r="B8" s="13" t="s">
        <v>89</v>
      </c>
      <c r="C8" s="13">
        <f>200+275+34+75+80+100+100+25+25+40+200+200+50</f>
        <v>1404</v>
      </c>
      <c r="D8" s="9"/>
      <c r="G8" s="10"/>
      <c r="H8" s="10"/>
      <c r="I8" s="4"/>
      <c r="J8" s="4"/>
    </row>
    <row r="9" spans="1:10" s="5" customFormat="1" ht="15.75" x14ac:dyDescent="0.25">
      <c r="A9" s="11"/>
      <c r="B9" s="13" t="s">
        <v>100</v>
      </c>
      <c r="C9" s="13">
        <v>1000</v>
      </c>
      <c r="D9" s="9"/>
      <c r="G9" s="10"/>
      <c r="H9" s="10"/>
      <c r="I9" s="4"/>
      <c r="J9" s="4"/>
    </row>
    <row r="10" spans="1:10" s="5" customFormat="1" ht="15.75" x14ac:dyDescent="0.25">
      <c r="A10" s="11"/>
      <c r="B10" s="13" t="s">
        <v>102</v>
      </c>
      <c r="C10" s="13">
        <v>25</v>
      </c>
      <c r="D10" s="9"/>
      <c r="G10" s="10"/>
      <c r="H10" s="10"/>
      <c r="I10" s="4"/>
      <c r="J10" s="4"/>
    </row>
    <row r="11" spans="1:10" s="5" customFormat="1" ht="15.75" x14ac:dyDescent="0.25">
      <c r="A11" s="11"/>
      <c r="B11" s="13"/>
      <c r="C11" s="13"/>
      <c r="D11" s="9"/>
      <c r="G11" s="10"/>
      <c r="H11" s="10"/>
      <c r="I11" s="4"/>
      <c r="J11" s="4"/>
    </row>
    <row r="12" spans="1:10" s="5" customFormat="1" ht="15.75" x14ac:dyDescent="0.25">
      <c r="A12" s="14" t="s">
        <v>16</v>
      </c>
      <c r="B12" s="147" t="s">
        <v>95</v>
      </c>
      <c r="C12" s="13"/>
      <c r="D12" s="15"/>
      <c r="E12" s="12"/>
      <c r="G12" s="10"/>
      <c r="H12" s="10"/>
      <c r="I12" s="4"/>
      <c r="J12" s="4"/>
    </row>
    <row r="13" spans="1:10" s="5" customFormat="1" ht="15.75" x14ac:dyDescent="0.25">
      <c r="A13" s="14"/>
      <c r="B13" s="13" t="s">
        <v>96</v>
      </c>
      <c r="C13" s="13">
        <v>30</v>
      </c>
      <c r="D13" s="15"/>
      <c r="E13" s="12"/>
      <c r="G13" s="10"/>
      <c r="H13" s="10"/>
      <c r="I13" s="4"/>
      <c r="J13" s="4"/>
    </row>
    <row r="14" spans="1:10" s="5" customFormat="1" ht="15.75" x14ac:dyDescent="0.25">
      <c r="A14" s="14"/>
      <c r="B14" s="13" t="s">
        <v>99</v>
      </c>
      <c r="C14" s="13">
        <v>30</v>
      </c>
      <c r="D14" s="15"/>
      <c r="E14" s="12"/>
      <c r="G14" s="10"/>
      <c r="H14" s="10"/>
      <c r="I14" s="4"/>
      <c r="J14" s="4"/>
    </row>
    <row r="15" spans="1:10" s="5" customFormat="1" ht="15.75" x14ac:dyDescent="0.25">
      <c r="A15" s="14"/>
      <c r="B15" s="13" t="s">
        <v>98</v>
      </c>
      <c r="C15" s="13">
        <v>20</v>
      </c>
      <c r="D15" s="15"/>
      <c r="E15" s="12"/>
      <c r="G15" s="10"/>
      <c r="H15" s="10"/>
      <c r="I15" s="4"/>
      <c r="J15" s="4"/>
    </row>
    <row r="16" spans="1:10" s="5" customFormat="1" ht="15.75" x14ac:dyDescent="0.25">
      <c r="A16" s="14"/>
      <c r="B16" s="13" t="s">
        <v>97</v>
      </c>
      <c r="C16" s="13">
        <v>16</v>
      </c>
      <c r="D16" s="15"/>
      <c r="E16" s="12"/>
      <c r="G16" s="10"/>
      <c r="H16" s="10"/>
      <c r="I16" s="4"/>
      <c r="J16" s="4"/>
    </row>
    <row r="17" spans="1:10" s="5" customFormat="1" ht="15.75" x14ac:dyDescent="0.25">
      <c r="A17" s="14"/>
      <c r="B17" s="13" t="s">
        <v>19</v>
      </c>
      <c r="C17" s="13">
        <v>36</v>
      </c>
      <c r="D17" s="15"/>
      <c r="E17" s="12"/>
      <c r="G17" s="10"/>
      <c r="H17" s="10"/>
      <c r="I17" s="4"/>
      <c r="J17" s="4"/>
    </row>
    <row r="18" spans="1:10" s="5" customFormat="1" ht="15.75" x14ac:dyDescent="0.25">
      <c r="A18" s="14"/>
      <c r="B18" s="13" t="s">
        <v>104</v>
      </c>
      <c r="C18" s="13">
        <v>1</v>
      </c>
      <c r="D18" s="15"/>
      <c r="E18" s="12"/>
      <c r="G18" s="10"/>
      <c r="H18" s="10"/>
      <c r="I18" s="4"/>
      <c r="J18" s="4"/>
    </row>
    <row r="19" spans="1:10" x14ac:dyDescent="0.2">
      <c r="B19" s="17" t="s">
        <v>11</v>
      </c>
      <c r="C19" s="9"/>
      <c r="D19" s="9">
        <f>SUM(C6:C18)</f>
        <v>4823</v>
      </c>
      <c r="J19" s="5"/>
    </row>
    <row r="20" spans="1:10" x14ac:dyDescent="0.2">
      <c r="B20" s="17"/>
      <c r="C20" s="9"/>
      <c r="D20" s="9"/>
      <c r="J20" s="5"/>
    </row>
    <row r="21" spans="1:10" ht="15.75" x14ac:dyDescent="0.25">
      <c r="A21" s="11" t="s">
        <v>1</v>
      </c>
      <c r="B21" s="28" t="s">
        <v>103</v>
      </c>
      <c r="C21" s="144">
        <v>1700</v>
      </c>
      <c r="H21" s="4"/>
      <c r="I21" s="4"/>
      <c r="J21" s="4"/>
    </row>
    <row r="22" spans="1:10" ht="15.75" x14ac:dyDescent="0.25">
      <c r="A22" s="11"/>
      <c r="B22" s="143" t="s">
        <v>92</v>
      </c>
      <c r="C22" s="144">
        <v>313.14</v>
      </c>
      <c r="H22" s="4"/>
      <c r="I22" s="4"/>
      <c r="J22" s="4"/>
    </row>
    <row r="23" spans="1:10" ht="15.75" x14ac:dyDescent="0.25">
      <c r="A23" s="11"/>
      <c r="B23" s="145" t="s">
        <v>93</v>
      </c>
      <c r="C23" s="144">
        <v>300</v>
      </c>
      <c r="H23" s="4"/>
      <c r="I23" s="4"/>
      <c r="J23" s="4"/>
    </row>
    <row r="24" spans="1:10" ht="15.75" x14ac:dyDescent="0.25">
      <c r="A24" s="11"/>
      <c r="B24" s="17" t="s">
        <v>2</v>
      </c>
      <c r="C24" s="19"/>
      <c r="D24" s="150">
        <f>-(SUM(C21:C23))</f>
        <v>-2313.14</v>
      </c>
      <c r="H24" s="4"/>
      <c r="I24" s="4"/>
      <c r="J24" s="4"/>
    </row>
    <row r="25" spans="1:10" s="5" customFormat="1" ht="15" customHeight="1" x14ac:dyDescent="0.25">
      <c r="A25" s="151" t="s">
        <v>107</v>
      </c>
      <c r="B25" s="152"/>
      <c r="C25" s="9"/>
      <c r="D25" s="20">
        <f>D5+D19+D24</f>
        <v>22585.88</v>
      </c>
      <c r="I25" s="1"/>
    </row>
    <row r="26" spans="1:10" s="5" customFormat="1" ht="15" customHeight="1" x14ac:dyDescent="0.25">
      <c r="A26" s="8"/>
      <c r="B26" s="1"/>
      <c r="C26" s="9"/>
      <c r="D26" s="20"/>
      <c r="I26" s="1"/>
    </row>
    <row r="27" spans="1:10" s="5" customFormat="1" ht="15" customHeight="1" x14ac:dyDescent="0.25">
      <c r="A27" s="8"/>
      <c r="B27" s="65" t="s">
        <v>108</v>
      </c>
      <c r="C27" s="9"/>
      <c r="D27" s="20"/>
      <c r="I27" s="1"/>
    </row>
    <row r="28" spans="1:10" s="5" customFormat="1" ht="15" customHeight="1" x14ac:dyDescent="0.2">
      <c r="A28" s="8"/>
      <c r="B28" s="109" t="s">
        <v>29</v>
      </c>
      <c r="C28" s="109">
        <v>100</v>
      </c>
      <c r="D28" s="110">
        <f>SUM(C28:C28)</f>
        <v>100</v>
      </c>
      <c r="I28" s="1"/>
    </row>
    <row r="29" spans="1:10" s="5" customFormat="1" x14ac:dyDescent="0.2">
      <c r="A29" s="9"/>
    </row>
    <row r="30" spans="1:10" s="5" customFormat="1" x14ac:dyDescent="0.2">
      <c r="A30" s="9"/>
      <c r="B30" s="148" t="s">
        <v>106</v>
      </c>
      <c r="D30" s="13">
        <v>0</v>
      </c>
    </row>
    <row r="31" spans="1:10" s="5" customFormat="1" x14ac:dyDescent="0.2">
      <c r="A31" s="9"/>
      <c r="C31" s="9"/>
      <c r="D31" s="9"/>
    </row>
    <row r="32" spans="1:10" s="5" customFormat="1" x14ac:dyDescent="0.2">
      <c r="A32" s="9"/>
      <c r="C32" s="9"/>
      <c r="D32" s="9"/>
    </row>
    <row r="33" spans="1:4" s="5" customFormat="1" x14ac:dyDescent="0.2">
      <c r="A33" s="9"/>
      <c r="C33" s="9"/>
      <c r="D33" s="9"/>
    </row>
    <row r="34" spans="1:4" s="5" customFormat="1" x14ac:dyDescent="0.2">
      <c r="A34" s="9"/>
      <c r="C34" s="9"/>
      <c r="D34" s="9"/>
    </row>
    <row r="35" spans="1:4" s="5" customFormat="1" x14ac:dyDescent="0.2">
      <c r="A35" s="9"/>
      <c r="C35" s="9"/>
      <c r="D35" s="9"/>
    </row>
    <row r="36" spans="1:4" s="5" customFormat="1" x14ac:dyDescent="0.2">
      <c r="A36" s="9"/>
      <c r="C36" s="9"/>
      <c r="D36" s="9"/>
    </row>
    <row r="37" spans="1:4" s="5" customFormat="1" x14ac:dyDescent="0.2">
      <c r="A37" s="9"/>
      <c r="C37" s="9"/>
      <c r="D37" s="9"/>
    </row>
    <row r="38" spans="1:4" s="5" customFormat="1" x14ac:dyDescent="0.2">
      <c r="A38" s="9"/>
      <c r="C38" s="9"/>
      <c r="D38" s="9"/>
    </row>
    <row r="39" spans="1:4" s="5" customFormat="1" x14ac:dyDescent="0.2">
      <c r="A39" s="9"/>
      <c r="C39" s="9"/>
      <c r="D39" s="9"/>
    </row>
    <row r="40" spans="1:4" s="5" customFormat="1" x14ac:dyDescent="0.2">
      <c r="A40" s="9"/>
      <c r="C40" s="9"/>
      <c r="D40" s="9"/>
    </row>
    <row r="41" spans="1:4" s="5" customFormat="1" x14ac:dyDescent="0.2">
      <c r="A41" s="9"/>
      <c r="C41" s="9"/>
      <c r="D41" s="9"/>
    </row>
    <row r="42" spans="1:4" s="5" customFormat="1" x14ac:dyDescent="0.2">
      <c r="A42" s="9"/>
      <c r="C42" s="9"/>
      <c r="D42" s="9"/>
    </row>
    <row r="43" spans="1:4" s="5" customFormat="1" x14ac:dyDescent="0.2">
      <c r="A43" s="9"/>
      <c r="C43" s="9"/>
      <c r="D43" s="9"/>
    </row>
    <row r="44" spans="1:4" s="5" customFormat="1" x14ac:dyDescent="0.2">
      <c r="A44" s="9"/>
      <c r="C44" s="9"/>
      <c r="D44" s="9"/>
    </row>
    <row r="45" spans="1:4" s="5" customFormat="1" x14ac:dyDescent="0.2">
      <c r="A45" s="9"/>
      <c r="C45" s="9"/>
      <c r="D45" s="9"/>
    </row>
    <row r="46" spans="1:4" s="5" customFormat="1" x14ac:dyDescent="0.2">
      <c r="A46" s="9"/>
      <c r="C46" s="9"/>
      <c r="D46" s="9"/>
    </row>
    <row r="47" spans="1:4" s="5" customFormat="1" x14ac:dyDescent="0.2">
      <c r="A47" s="9"/>
      <c r="C47" s="9"/>
      <c r="D47" s="9"/>
    </row>
    <row r="48" spans="1:4" s="5" customFormat="1" x14ac:dyDescent="0.2">
      <c r="A48" s="9"/>
      <c r="C48" s="9"/>
      <c r="D48" s="9"/>
    </row>
    <row r="49" spans="1:4" s="5" customFormat="1" x14ac:dyDescent="0.2">
      <c r="A49" s="9"/>
      <c r="C49" s="9"/>
      <c r="D49" s="9"/>
    </row>
    <row r="50" spans="1:4" s="5" customFormat="1" x14ac:dyDescent="0.2">
      <c r="A50" s="9"/>
      <c r="C50" s="9"/>
      <c r="D50" s="9"/>
    </row>
    <row r="51" spans="1:4" s="5" customFormat="1" x14ac:dyDescent="0.2">
      <c r="A51" s="9"/>
      <c r="C51" s="9"/>
      <c r="D51" s="9"/>
    </row>
    <row r="52" spans="1:4" s="5" customFormat="1" x14ac:dyDescent="0.2">
      <c r="A52" s="9"/>
      <c r="C52" s="9"/>
      <c r="D52" s="9"/>
    </row>
    <row r="53" spans="1:4" s="5" customFormat="1" x14ac:dyDescent="0.2">
      <c r="A53" s="9"/>
      <c r="C53" s="9"/>
      <c r="D53" s="9"/>
    </row>
    <row r="54" spans="1:4" s="5" customFormat="1" x14ac:dyDescent="0.2">
      <c r="A54" s="9"/>
      <c r="C54" s="9"/>
      <c r="D54" s="9"/>
    </row>
    <row r="55" spans="1:4" s="5" customFormat="1" x14ac:dyDescent="0.2">
      <c r="A55" s="9"/>
      <c r="C55" s="9"/>
      <c r="D55" s="9"/>
    </row>
    <row r="56" spans="1:4" s="5" customFormat="1" x14ac:dyDescent="0.2">
      <c r="A56" s="9"/>
      <c r="C56" s="9"/>
      <c r="D56" s="9"/>
    </row>
    <row r="57" spans="1:4" s="5" customFormat="1" x14ac:dyDescent="0.2">
      <c r="A57" s="9"/>
      <c r="C57" s="9"/>
      <c r="D57" s="9"/>
    </row>
    <row r="58" spans="1:4" s="5" customFormat="1" x14ac:dyDescent="0.2">
      <c r="A58" s="9"/>
      <c r="C58" s="9"/>
      <c r="D58" s="9"/>
    </row>
    <row r="59" spans="1:4" s="5" customFormat="1" x14ac:dyDescent="0.2">
      <c r="A59" s="9"/>
      <c r="C59" s="9"/>
      <c r="D59" s="9"/>
    </row>
    <row r="60" spans="1:4" s="5" customFormat="1" x14ac:dyDescent="0.2">
      <c r="A60" s="9"/>
      <c r="C60" s="9"/>
      <c r="D60" s="9"/>
    </row>
    <row r="61" spans="1:4" s="5" customFormat="1" x14ac:dyDescent="0.2">
      <c r="A61" s="9"/>
      <c r="C61" s="9"/>
      <c r="D61" s="9"/>
    </row>
    <row r="62" spans="1:4" s="5" customFormat="1" x14ac:dyDescent="0.2">
      <c r="A62" s="9"/>
      <c r="C62" s="9"/>
      <c r="D62" s="9"/>
    </row>
    <row r="63" spans="1:4" s="5" customFormat="1" x14ac:dyDescent="0.2">
      <c r="A63" s="9"/>
      <c r="C63" s="9"/>
      <c r="D63" s="9"/>
    </row>
    <row r="64" spans="1:4" s="5" customFormat="1" x14ac:dyDescent="0.2">
      <c r="A64" s="9"/>
      <c r="C64" s="9"/>
      <c r="D64" s="9"/>
    </row>
    <row r="65" spans="1:4" s="5" customFormat="1" x14ac:dyDescent="0.2">
      <c r="A65" s="9"/>
      <c r="C65" s="9"/>
      <c r="D65" s="9"/>
    </row>
    <row r="66" spans="1:4" s="5" customFormat="1" x14ac:dyDescent="0.2">
      <c r="A66" s="9"/>
      <c r="C66" s="9"/>
      <c r="D66" s="9"/>
    </row>
    <row r="67" spans="1:4" s="5" customFormat="1" x14ac:dyDescent="0.2">
      <c r="A67" s="9"/>
      <c r="C67" s="9"/>
      <c r="D67" s="9"/>
    </row>
    <row r="68" spans="1:4" s="5" customFormat="1" x14ac:dyDescent="0.2">
      <c r="A68" s="9"/>
      <c r="C68" s="9"/>
      <c r="D68" s="9"/>
    </row>
    <row r="69" spans="1:4" s="5" customFormat="1" x14ac:dyDescent="0.2">
      <c r="A69" s="9"/>
      <c r="C69" s="9"/>
      <c r="D69" s="9"/>
    </row>
    <row r="70" spans="1:4" s="5" customFormat="1" x14ac:dyDescent="0.2">
      <c r="A70" s="9"/>
      <c r="C70" s="9"/>
      <c r="D70" s="9"/>
    </row>
    <row r="71" spans="1:4" s="5" customFormat="1" x14ac:dyDescent="0.2">
      <c r="A71" s="9"/>
      <c r="C71" s="9"/>
      <c r="D71" s="9"/>
    </row>
    <row r="72" spans="1:4" s="5" customFormat="1" x14ac:dyDescent="0.2">
      <c r="A72" s="9"/>
      <c r="C72" s="9"/>
      <c r="D72" s="9"/>
    </row>
    <row r="73" spans="1:4" s="5" customFormat="1" x14ac:dyDescent="0.2">
      <c r="A73" s="9"/>
      <c r="C73" s="9"/>
      <c r="D73" s="9"/>
    </row>
    <row r="74" spans="1:4" s="5" customFormat="1" x14ac:dyDescent="0.2">
      <c r="A74" s="9"/>
      <c r="C74" s="9"/>
      <c r="D74" s="9"/>
    </row>
    <row r="75" spans="1:4" s="5" customFormat="1" x14ac:dyDescent="0.2">
      <c r="A75" s="9"/>
      <c r="C75" s="9"/>
      <c r="D75" s="9"/>
    </row>
    <row r="76" spans="1:4" s="5" customFormat="1" x14ac:dyDescent="0.2">
      <c r="A76" s="9"/>
      <c r="C76" s="9"/>
      <c r="D76" s="9"/>
    </row>
    <row r="77" spans="1:4" s="5" customFormat="1" x14ac:dyDescent="0.2">
      <c r="A77" s="9"/>
      <c r="C77" s="9"/>
      <c r="D77" s="9"/>
    </row>
    <row r="78" spans="1:4" s="5" customFormat="1" x14ac:dyDescent="0.2">
      <c r="A78" s="9"/>
      <c r="C78" s="9"/>
      <c r="D78" s="9"/>
    </row>
    <row r="79" spans="1:4" s="5" customFormat="1" x14ac:dyDescent="0.2">
      <c r="A79" s="9"/>
      <c r="C79" s="9"/>
      <c r="D79" s="9"/>
    </row>
    <row r="80" spans="1:4" s="5" customFormat="1" x14ac:dyDescent="0.2">
      <c r="A80" s="9"/>
      <c r="C80" s="9"/>
      <c r="D80" s="9"/>
    </row>
    <row r="81" spans="1:4" s="5" customFormat="1" x14ac:dyDescent="0.2">
      <c r="A81" s="9"/>
      <c r="C81" s="9"/>
      <c r="D81" s="9"/>
    </row>
    <row r="82" spans="1:4" s="5" customFormat="1" x14ac:dyDescent="0.2">
      <c r="A82" s="9"/>
      <c r="C82" s="9"/>
      <c r="D82" s="9"/>
    </row>
    <row r="83" spans="1:4" s="5" customFormat="1" x14ac:dyDescent="0.2">
      <c r="A83" s="9"/>
      <c r="C83" s="9"/>
      <c r="D83" s="9"/>
    </row>
    <row r="84" spans="1:4" s="5" customFormat="1" x14ac:dyDescent="0.2">
      <c r="A84" s="9"/>
      <c r="C84" s="9"/>
      <c r="D84" s="9"/>
    </row>
    <row r="85" spans="1:4" s="5" customFormat="1" x14ac:dyDescent="0.2">
      <c r="A85" s="9"/>
      <c r="C85" s="9"/>
      <c r="D85" s="9"/>
    </row>
    <row r="86" spans="1:4" s="5" customFormat="1" x14ac:dyDescent="0.2">
      <c r="A86" s="9"/>
      <c r="C86" s="9"/>
      <c r="D86" s="9"/>
    </row>
    <row r="87" spans="1:4" s="5" customFormat="1" x14ac:dyDescent="0.2">
      <c r="A87" s="9"/>
      <c r="C87" s="9"/>
      <c r="D87" s="9"/>
    </row>
    <row r="88" spans="1:4" s="5" customFormat="1" x14ac:dyDescent="0.2">
      <c r="A88" s="9"/>
      <c r="C88" s="9"/>
      <c r="D88" s="9"/>
    </row>
    <row r="89" spans="1:4" s="5" customFormat="1" x14ac:dyDescent="0.2">
      <c r="A89" s="9"/>
      <c r="C89" s="9"/>
      <c r="D89" s="9"/>
    </row>
    <row r="90" spans="1:4" s="5" customFormat="1" x14ac:dyDescent="0.2">
      <c r="A90" s="9"/>
      <c r="C90" s="9"/>
      <c r="D90" s="9"/>
    </row>
    <row r="91" spans="1:4" s="5" customFormat="1" x14ac:dyDescent="0.2">
      <c r="A91" s="9"/>
      <c r="C91" s="9"/>
      <c r="D91" s="9"/>
    </row>
    <row r="92" spans="1:4" s="5" customFormat="1" x14ac:dyDescent="0.2">
      <c r="A92" s="9"/>
      <c r="C92" s="9"/>
      <c r="D92" s="9"/>
    </row>
    <row r="93" spans="1:4" s="5" customFormat="1" x14ac:dyDescent="0.2">
      <c r="A93" s="9"/>
      <c r="C93" s="9"/>
      <c r="D93" s="9"/>
    </row>
    <row r="94" spans="1:4" s="5" customFormat="1" x14ac:dyDescent="0.2">
      <c r="A94" s="9"/>
      <c r="C94" s="9"/>
      <c r="D94" s="9"/>
    </row>
    <row r="95" spans="1:4" s="5" customFormat="1" x14ac:dyDescent="0.2">
      <c r="A95" s="9"/>
      <c r="C95" s="9"/>
      <c r="D95" s="9"/>
    </row>
    <row r="96" spans="1:4" s="5" customFormat="1" x14ac:dyDescent="0.2">
      <c r="A96" s="9"/>
      <c r="C96" s="9"/>
      <c r="D96" s="9"/>
    </row>
    <row r="97" spans="1:4" s="5" customFormat="1" x14ac:dyDescent="0.2">
      <c r="A97" s="9"/>
      <c r="C97" s="9"/>
      <c r="D97" s="9"/>
    </row>
    <row r="98" spans="1:4" s="5" customFormat="1" x14ac:dyDescent="0.2">
      <c r="A98" s="9"/>
      <c r="C98" s="9"/>
      <c r="D98" s="9"/>
    </row>
    <row r="99" spans="1:4" s="5" customFormat="1" x14ac:dyDescent="0.2">
      <c r="A99" s="9"/>
      <c r="C99" s="9"/>
      <c r="D99" s="9"/>
    </row>
    <row r="100" spans="1:4" s="5" customFormat="1" x14ac:dyDescent="0.2">
      <c r="A100" s="9"/>
      <c r="C100" s="9"/>
      <c r="D100" s="9"/>
    </row>
    <row r="101" spans="1:4" s="5" customFormat="1" x14ac:dyDescent="0.2">
      <c r="A101" s="9"/>
      <c r="C101" s="9"/>
      <c r="D101" s="9"/>
    </row>
    <row r="102" spans="1:4" s="5" customFormat="1" x14ac:dyDescent="0.2">
      <c r="A102" s="9"/>
      <c r="C102" s="9"/>
      <c r="D102" s="9"/>
    </row>
    <row r="103" spans="1:4" s="5" customFormat="1" x14ac:dyDescent="0.2">
      <c r="A103" s="9"/>
      <c r="C103" s="9"/>
      <c r="D103" s="9"/>
    </row>
    <row r="104" spans="1:4" s="5" customFormat="1" x14ac:dyDescent="0.2">
      <c r="A104" s="9"/>
      <c r="C104" s="9"/>
      <c r="D104" s="9"/>
    </row>
    <row r="105" spans="1:4" s="5" customFormat="1" x14ac:dyDescent="0.2">
      <c r="A105" s="9"/>
      <c r="C105" s="9"/>
      <c r="D105" s="9"/>
    </row>
    <row r="106" spans="1:4" s="5" customFormat="1" x14ac:dyDescent="0.2">
      <c r="A106" s="9"/>
      <c r="C106" s="9"/>
      <c r="D106" s="9"/>
    </row>
    <row r="107" spans="1:4" s="5" customFormat="1" x14ac:dyDescent="0.2">
      <c r="A107" s="9"/>
      <c r="C107" s="9"/>
      <c r="D107" s="9"/>
    </row>
    <row r="108" spans="1:4" s="5" customFormat="1" x14ac:dyDescent="0.2">
      <c r="A108" s="9"/>
      <c r="C108" s="9"/>
      <c r="D108" s="9"/>
    </row>
    <row r="109" spans="1:4" s="5" customFormat="1" x14ac:dyDescent="0.2">
      <c r="A109" s="9"/>
      <c r="C109" s="9"/>
      <c r="D109" s="9"/>
    </row>
    <row r="110" spans="1:4" s="5" customFormat="1" x14ac:dyDescent="0.2">
      <c r="A110" s="9"/>
      <c r="C110" s="9"/>
      <c r="D110" s="9"/>
    </row>
    <row r="111" spans="1:4" s="5" customFormat="1" x14ac:dyDescent="0.2">
      <c r="A111" s="9"/>
      <c r="C111" s="9"/>
      <c r="D111" s="9"/>
    </row>
    <row r="112" spans="1:4" s="5" customFormat="1" x14ac:dyDescent="0.2">
      <c r="A112" s="9"/>
      <c r="C112" s="9"/>
      <c r="D112" s="9"/>
    </row>
    <row r="113" spans="1:4" s="5" customFormat="1" x14ac:dyDescent="0.2">
      <c r="A113" s="9"/>
      <c r="C113" s="9"/>
      <c r="D113" s="9"/>
    </row>
    <row r="114" spans="1:4" s="5" customFormat="1" x14ac:dyDescent="0.2">
      <c r="A114" s="9"/>
      <c r="C114" s="9"/>
      <c r="D114" s="9"/>
    </row>
    <row r="115" spans="1:4" s="5" customFormat="1" x14ac:dyDescent="0.2">
      <c r="A115" s="9"/>
      <c r="C115" s="9"/>
      <c r="D115" s="9"/>
    </row>
    <row r="116" spans="1:4" s="5" customFormat="1" x14ac:dyDescent="0.2">
      <c r="A116" s="9"/>
      <c r="C116" s="9"/>
      <c r="D116" s="9"/>
    </row>
    <row r="117" spans="1:4" s="5" customFormat="1" x14ac:dyDescent="0.2">
      <c r="A117" s="9"/>
      <c r="C117" s="9"/>
      <c r="D117" s="9"/>
    </row>
    <row r="118" spans="1:4" s="5" customFormat="1" x14ac:dyDescent="0.2">
      <c r="A118" s="9"/>
      <c r="C118" s="9"/>
      <c r="D118" s="9"/>
    </row>
    <row r="119" spans="1:4" s="5" customFormat="1" x14ac:dyDescent="0.2">
      <c r="A119" s="9"/>
      <c r="C119" s="9"/>
      <c r="D119" s="9"/>
    </row>
    <row r="120" spans="1:4" s="5" customFormat="1" x14ac:dyDescent="0.2">
      <c r="A120" s="9"/>
      <c r="C120" s="9"/>
      <c r="D120" s="9"/>
    </row>
    <row r="121" spans="1:4" s="5" customFormat="1" x14ac:dyDescent="0.2">
      <c r="A121" s="9"/>
      <c r="C121" s="9"/>
      <c r="D121" s="9"/>
    </row>
    <row r="122" spans="1:4" s="5" customFormat="1" x14ac:dyDescent="0.2">
      <c r="A122" s="9"/>
      <c r="C122" s="9"/>
      <c r="D122" s="9"/>
    </row>
    <row r="123" spans="1:4" s="5" customFormat="1" x14ac:dyDescent="0.2">
      <c r="A123" s="9"/>
      <c r="C123" s="9"/>
      <c r="D123" s="9"/>
    </row>
    <row r="124" spans="1:4" s="5" customFormat="1" x14ac:dyDescent="0.2">
      <c r="A124" s="9"/>
      <c r="C124" s="9"/>
      <c r="D124" s="9"/>
    </row>
    <row r="125" spans="1:4" s="5" customFormat="1" x14ac:dyDescent="0.2">
      <c r="A125" s="9"/>
      <c r="C125" s="9"/>
      <c r="D125" s="9"/>
    </row>
    <row r="126" spans="1:4" s="5" customFormat="1" x14ac:dyDescent="0.2">
      <c r="A126" s="9"/>
      <c r="C126" s="9"/>
      <c r="D126" s="9"/>
    </row>
    <row r="127" spans="1:4" s="5" customFormat="1" x14ac:dyDescent="0.2">
      <c r="A127" s="9"/>
      <c r="C127" s="9"/>
      <c r="D127" s="9"/>
    </row>
    <row r="128" spans="1:4" s="5" customFormat="1" x14ac:dyDescent="0.2">
      <c r="A128" s="9"/>
      <c r="C128" s="9"/>
      <c r="D128" s="9"/>
    </row>
    <row r="129" spans="1:4" s="5" customFormat="1" x14ac:dyDescent="0.2">
      <c r="A129" s="9"/>
      <c r="C129" s="9"/>
      <c r="D129" s="9"/>
    </row>
    <row r="130" spans="1:4" s="5" customFormat="1" x14ac:dyDescent="0.2">
      <c r="A130" s="9"/>
      <c r="C130" s="9"/>
      <c r="D130" s="9"/>
    </row>
    <row r="131" spans="1:4" s="5" customFormat="1" x14ac:dyDescent="0.2">
      <c r="A131" s="9"/>
      <c r="C131" s="9"/>
      <c r="D131" s="9"/>
    </row>
    <row r="132" spans="1:4" s="5" customFormat="1" x14ac:dyDescent="0.2">
      <c r="A132" s="9"/>
      <c r="C132" s="9"/>
      <c r="D132" s="9"/>
    </row>
    <row r="133" spans="1:4" s="5" customFormat="1" x14ac:dyDescent="0.2">
      <c r="A133" s="9"/>
      <c r="C133" s="9"/>
      <c r="D133" s="9"/>
    </row>
    <row r="134" spans="1:4" s="5" customFormat="1" x14ac:dyDescent="0.2">
      <c r="A134" s="9"/>
      <c r="C134" s="9"/>
      <c r="D134" s="9"/>
    </row>
    <row r="135" spans="1:4" s="5" customFormat="1" x14ac:dyDescent="0.2">
      <c r="A135" s="9"/>
      <c r="C135" s="9"/>
      <c r="D135" s="9"/>
    </row>
    <row r="136" spans="1:4" s="5" customFormat="1" x14ac:dyDescent="0.2">
      <c r="A136" s="9"/>
      <c r="C136" s="9"/>
      <c r="D136" s="9"/>
    </row>
    <row r="137" spans="1:4" s="5" customFormat="1" x14ac:dyDescent="0.2">
      <c r="A137" s="9"/>
      <c r="C137" s="9"/>
      <c r="D137" s="9"/>
    </row>
    <row r="138" spans="1:4" s="5" customFormat="1" x14ac:dyDescent="0.2">
      <c r="A138" s="9"/>
      <c r="C138" s="9"/>
      <c r="D138" s="9"/>
    </row>
    <row r="139" spans="1:4" s="5" customFormat="1" x14ac:dyDescent="0.2">
      <c r="A139" s="9"/>
      <c r="C139" s="9"/>
      <c r="D139" s="9"/>
    </row>
    <row r="140" spans="1:4" s="5" customFormat="1" x14ac:dyDescent="0.2">
      <c r="A140" s="9"/>
      <c r="C140" s="9"/>
      <c r="D140" s="9"/>
    </row>
    <row r="141" spans="1:4" s="5" customFormat="1" x14ac:dyDescent="0.2">
      <c r="A141" s="9"/>
      <c r="C141" s="9"/>
      <c r="D141" s="9"/>
    </row>
    <row r="142" spans="1:4" s="5" customFormat="1" x14ac:dyDescent="0.2">
      <c r="A142" s="9"/>
      <c r="C142" s="9"/>
      <c r="D142" s="9"/>
    </row>
    <row r="143" spans="1:4" s="5" customFormat="1" x14ac:dyDescent="0.2">
      <c r="A143" s="9"/>
      <c r="C143" s="9"/>
      <c r="D143" s="9"/>
    </row>
    <row r="144" spans="1:4" s="5" customFormat="1" x14ac:dyDescent="0.2">
      <c r="A144" s="9"/>
      <c r="C144" s="9"/>
      <c r="D144" s="9"/>
    </row>
    <row r="145" spans="1:4" s="5" customFormat="1" x14ac:dyDescent="0.2">
      <c r="A145" s="9"/>
      <c r="C145" s="9"/>
      <c r="D145" s="9"/>
    </row>
    <row r="146" spans="1:4" s="5" customFormat="1" x14ac:dyDescent="0.2">
      <c r="A146" s="9"/>
      <c r="C146" s="9"/>
      <c r="D146" s="9"/>
    </row>
    <row r="147" spans="1:4" s="5" customFormat="1" x14ac:dyDescent="0.2">
      <c r="A147" s="9"/>
      <c r="C147" s="9"/>
      <c r="D147" s="9"/>
    </row>
    <row r="148" spans="1:4" s="5" customFormat="1" x14ac:dyDescent="0.2">
      <c r="A148" s="9"/>
      <c r="C148" s="9"/>
      <c r="D148" s="9"/>
    </row>
    <row r="149" spans="1:4" s="5" customFormat="1" x14ac:dyDescent="0.2">
      <c r="A149" s="9"/>
      <c r="C149" s="9"/>
      <c r="D149" s="9"/>
    </row>
    <row r="150" spans="1:4" s="5" customFormat="1" x14ac:dyDescent="0.2">
      <c r="A150" s="9"/>
      <c r="C150" s="9"/>
      <c r="D150" s="9"/>
    </row>
    <row r="151" spans="1:4" s="5" customFormat="1" x14ac:dyDescent="0.2">
      <c r="A151" s="9"/>
      <c r="C151" s="9"/>
      <c r="D151" s="9"/>
    </row>
    <row r="152" spans="1:4" s="5" customFormat="1" x14ac:dyDescent="0.2">
      <c r="A152" s="9"/>
      <c r="C152" s="9"/>
      <c r="D152" s="9"/>
    </row>
    <row r="153" spans="1:4" s="5" customFormat="1" x14ac:dyDescent="0.2">
      <c r="A153" s="9"/>
      <c r="C153" s="9"/>
      <c r="D153" s="9"/>
    </row>
    <row r="154" spans="1:4" s="5" customFormat="1" x14ac:dyDescent="0.2">
      <c r="A154" s="9"/>
      <c r="C154" s="9"/>
      <c r="D154" s="9"/>
    </row>
    <row r="155" spans="1:4" s="5" customFormat="1" x14ac:dyDescent="0.2">
      <c r="A155" s="9"/>
      <c r="C155" s="9"/>
      <c r="D155" s="9"/>
    </row>
    <row r="156" spans="1:4" s="5" customFormat="1" x14ac:dyDescent="0.2">
      <c r="A156" s="9"/>
      <c r="C156" s="9"/>
      <c r="D156" s="9"/>
    </row>
    <row r="157" spans="1:4" s="5" customFormat="1" x14ac:dyDescent="0.2">
      <c r="A157" s="9"/>
      <c r="C157" s="9"/>
      <c r="D157" s="9"/>
    </row>
    <row r="158" spans="1:4" s="5" customFormat="1" x14ac:dyDescent="0.2">
      <c r="A158" s="9"/>
      <c r="C158" s="9"/>
      <c r="D158" s="9"/>
    </row>
    <row r="159" spans="1:4" s="5" customFormat="1" x14ac:dyDescent="0.2">
      <c r="A159" s="9"/>
      <c r="C159" s="9"/>
      <c r="D159" s="9"/>
    </row>
    <row r="160" spans="1:4" s="5" customFormat="1" x14ac:dyDescent="0.2">
      <c r="A160" s="9"/>
      <c r="C160" s="9"/>
      <c r="D160" s="9"/>
    </row>
    <row r="161" spans="1:7" s="5" customFormat="1" x14ac:dyDescent="0.2">
      <c r="A161" s="9"/>
      <c r="C161" s="9"/>
      <c r="D161" s="9"/>
    </row>
    <row r="162" spans="1:7" s="5" customFormat="1" x14ac:dyDescent="0.2">
      <c r="A162" s="9"/>
      <c r="C162" s="9"/>
      <c r="D162" s="9"/>
    </row>
    <row r="163" spans="1:7" s="5" customFormat="1" x14ac:dyDescent="0.2">
      <c r="A163" s="9"/>
      <c r="C163" s="9"/>
      <c r="D163" s="9"/>
    </row>
    <row r="164" spans="1:7" s="5" customFormat="1" x14ac:dyDescent="0.2">
      <c r="A164" s="9"/>
      <c r="C164" s="9"/>
      <c r="D164" s="9"/>
    </row>
    <row r="165" spans="1:7" s="5" customFormat="1" x14ac:dyDescent="0.2">
      <c r="A165" s="9"/>
      <c r="C165" s="9"/>
      <c r="D165" s="9"/>
    </row>
    <row r="166" spans="1:7" s="5" customFormat="1" x14ac:dyDescent="0.2">
      <c r="A166" s="9"/>
      <c r="C166" s="9"/>
      <c r="D166" s="9"/>
      <c r="E166" s="2"/>
    </row>
    <row r="167" spans="1:7" s="5" customFormat="1" x14ac:dyDescent="0.2">
      <c r="A167" s="9"/>
      <c r="C167" s="9"/>
      <c r="D167" s="9"/>
      <c r="E167" s="2"/>
    </row>
    <row r="168" spans="1:7" s="5" customFormat="1" x14ac:dyDescent="0.2">
      <c r="A168" s="9"/>
      <c r="C168" s="9"/>
      <c r="D168" s="9"/>
      <c r="E168" s="2"/>
    </row>
    <row r="169" spans="1:7" s="5" customFormat="1" x14ac:dyDescent="0.2">
      <c r="A169" s="9"/>
      <c r="C169" s="9"/>
      <c r="D169" s="9"/>
      <c r="E169" s="2"/>
      <c r="G169" s="2"/>
    </row>
    <row r="170" spans="1:7" s="5" customFormat="1" x14ac:dyDescent="0.2">
      <c r="A170" s="9"/>
      <c r="C170" s="9"/>
      <c r="D170" s="9"/>
      <c r="E170" s="2"/>
      <c r="G170" s="2"/>
    </row>
    <row r="171" spans="1:7" s="5" customFormat="1" x14ac:dyDescent="0.2">
      <c r="A171" s="9"/>
      <c r="C171" s="9"/>
      <c r="D171" s="9"/>
      <c r="E171" s="2"/>
      <c r="G171" s="2"/>
    </row>
    <row r="172" spans="1:7" s="5" customFormat="1" x14ac:dyDescent="0.2">
      <c r="A172" s="9"/>
      <c r="C172" s="9"/>
      <c r="D172" s="9"/>
      <c r="E172" s="2"/>
      <c r="G172" s="2"/>
    </row>
    <row r="173" spans="1:7" s="5" customFormat="1" x14ac:dyDescent="0.2">
      <c r="A173" s="9"/>
      <c r="C173" s="9"/>
      <c r="D173" s="9"/>
      <c r="E173" s="2"/>
      <c r="G173" s="2"/>
    </row>
    <row r="174" spans="1:7" s="5" customFormat="1" x14ac:dyDescent="0.2">
      <c r="A174" s="9"/>
      <c r="C174" s="9"/>
      <c r="D174" s="16"/>
      <c r="E174" s="2"/>
      <c r="G174" s="2"/>
    </row>
    <row r="175" spans="1:7" x14ac:dyDescent="0.2">
      <c r="A175" s="9"/>
      <c r="B175" s="5"/>
      <c r="C175" s="9"/>
    </row>
    <row r="176" spans="1:7" x14ac:dyDescent="0.2">
      <c r="A176" s="9"/>
      <c r="B176" s="5"/>
    </row>
    <row r="177" spans="1:2" x14ac:dyDescent="0.2">
      <c r="A177" s="9"/>
      <c r="B177" s="5"/>
    </row>
    <row r="178" spans="1:2" x14ac:dyDescent="0.2">
      <c r="A178" s="9"/>
      <c r="B178" s="5"/>
    </row>
    <row r="179" spans="1:2" x14ac:dyDescent="0.2">
      <c r="A179" s="9"/>
    </row>
  </sheetData>
  <sortState xmlns:xlrd2="http://schemas.microsoft.com/office/spreadsheetml/2017/richdata2" ref="B6:C12">
    <sortCondition descending="1" ref="C6:C12"/>
  </sortState>
  <mergeCells count="3">
    <mergeCell ref="A2:D2"/>
    <mergeCell ref="A3:G3"/>
    <mergeCell ref="A1:G1"/>
  </mergeCells>
  <phoneticPr fontId="3" type="noConversion"/>
  <printOptions horizontalCentered="1" gridLines="1"/>
  <pageMargins left="0.2" right="0.25" top="0.5" bottom="0.5" header="0.25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4"/>
  <sheetViews>
    <sheetView zoomScaleNormal="100" workbookViewId="0">
      <selection activeCell="C40" sqref="C40"/>
    </sheetView>
  </sheetViews>
  <sheetFormatPr defaultColWidth="9.140625" defaultRowHeight="15" x14ac:dyDescent="0.25"/>
  <cols>
    <col min="1" max="1" width="20.28515625" style="24" customWidth="1"/>
    <col min="2" max="2" width="20" style="21" customWidth="1"/>
    <col min="3" max="3" width="24.7109375" style="21" customWidth="1"/>
    <col min="4" max="4" width="18.7109375" style="21" customWidth="1"/>
    <col min="5" max="5" width="3.5703125" style="24" customWidth="1"/>
    <col min="6" max="6" width="3" style="24" customWidth="1"/>
    <col min="7" max="7" width="2.42578125" style="24" customWidth="1"/>
    <col min="8" max="16384" width="9.140625" style="24"/>
  </cols>
  <sheetData>
    <row r="1" spans="1:7" s="21" customFormat="1" ht="15.75" x14ac:dyDescent="0.25">
      <c r="A1" s="163" t="s">
        <v>0</v>
      </c>
      <c r="B1" s="163"/>
      <c r="C1" s="163"/>
      <c r="D1" s="163"/>
      <c r="E1" s="163"/>
      <c r="F1" s="163"/>
      <c r="G1" s="163"/>
    </row>
    <row r="2" spans="1:7" s="21" customFormat="1" ht="15.75" x14ac:dyDescent="0.25">
      <c r="A2" s="164" t="s">
        <v>36</v>
      </c>
      <c r="B2" s="164"/>
      <c r="C2" s="164"/>
      <c r="D2" s="164"/>
      <c r="E2" s="164"/>
      <c r="F2" s="164"/>
      <c r="G2" s="164"/>
    </row>
    <row r="3" spans="1:7" s="21" customFormat="1" x14ac:dyDescent="0.25">
      <c r="A3" s="162" t="s">
        <v>105</v>
      </c>
      <c r="B3" s="162"/>
      <c r="C3" s="162"/>
      <c r="D3" s="162"/>
      <c r="E3" s="162"/>
      <c r="F3" s="162"/>
      <c r="G3" s="162"/>
    </row>
    <row r="4" spans="1:7" ht="14.25" x14ac:dyDescent="0.2">
      <c r="A4" s="22"/>
      <c r="B4" s="22"/>
      <c r="C4" s="22"/>
      <c r="D4" s="22"/>
      <c r="E4" s="23"/>
      <c r="F4" s="23"/>
      <c r="G4" s="23"/>
    </row>
    <row r="5" spans="1:7" s="15" customFormat="1" x14ac:dyDescent="0.25">
      <c r="A5" s="25"/>
      <c r="B5" s="11"/>
      <c r="C5" s="8"/>
      <c r="D5" s="20"/>
      <c r="E5" s="26"/>
    </row>
    <row r="6" spans="1:7" s="13" customFormat="1" x14ac:dyDescent="0.25">
      <c r="A6" s="11"/>
      <c r="B6" s="65" t="s">
        <v>42</v>
      </c>
      <c r="C6" s="8"/>
      <c r="D6" s="20"/>
      <c r="E6" s="27"/>
    </row>
    <row r="7" spans="1:7" s="13" customFormat="1" ht="14.25" x14ac:dyDescent="0.2">
      <c r="A7" s="11"/>
      <c r="B7" s="93" t="s">
        <v>65</v>
      </c>
      <c r="C7" s="94"/>
      <c r="D7" s="95"/>
      <c r="E7" s="27"/>
    </row>
    <row r="8" spans="1:7" s="13" customFormat="1" ht="14.25" x14ac:dyDescent="0.2">
      <c r="A8" s="11"/>
      <c r="B8" s="93" t="s">
        <v>64</v>
      </c>
      <c r="C8" s="94"/>
      <c r="D8" s="95"/>
      <c r="E8" s="27"/>
    </row>
    <row r="9" spans="1:7" s="13" customFormat="1" ht="14.25" x14ac:dyDescent="0.2">
      <c r="A9" s="11"/>
      <c r="B9" s="93" t="s">
        <v>62</v>
      </c>
      <c r="C9" s="94"/>
      <c r="D9" s="95"/>
      <c r="E9" s="27"/>
    </row>
    <row r="10" spans="1:7" s="13" customFormat="1" ht="14.25" x14ac:dyDescent="0.2">
      <c r="A10" s="11"/>
      <c r="B10" s="93" t="s">
        <v>63</v>
      </c>
      <c r="C10" s="94"/>
      <c r="D10" s="95"/>
      <c r="E10" s="27"/>
    </row>
    <row r="11" spans="1:7" s="13" customFormat="1" x14ac:dyDescent="0.25">
      <c r="A11" s="11"/>
      <c r="B11" s="93"/>
      <c r="C11" s="8"/>
      <c r="D11" s="20"/>
      <c r="E11" s="27"/>
    </row>
    <row r="12" spans="1:7" s="13" customFormat="1" ht="14.25" x14ac:dyDescent="0.2">
      <c r="A12" s="11" t="s">
        <v>113</v>
      </c>
      <c r="B12" s="9"/>
      <c r="C12" s="9"/>
      <c r="D12" s="169">
        <v>35902.83</v>
      </c>
      <c r="E12" s="28"/>
      <c r="F12" s="29"/>
    </row>
    <row r="13" spans="1:7" s="13" customFormat="1" x14ac:dyDescent="0.25">
      <c r="A13" s="9"/>
      <c r="B13" s="11" t="s">
        <v>111</v>
      </c>
      <c r="C13" s="9"/>
      <c r="D13" s="170">
        <v>0.61</v>
      </c>
      <c r="E13" s="27"/>
      <c r="G13" s="28"/>
    </row>
    <row r="14" spans="1:7" s="13" customFormat="1" x14ac:dyDescent="0.25">
      <c r="A14" s="66" t="s">
        <v>112</v>
      </c>
      <c r="B14" s="11"/>
      <c r="C14" s="8"/>
      <c r="D14" s="73">
        <f>SUM(D12:D13)</f>
        <v>35903.440000000002</v>
      </c>
      <c r="E14" s="27"/>
    </row>
    <row r="15" spans="1:7" s="13" customFormat="1" ht="15.75" thickBot="1" x14ac:dyDescent="0.3">
      <c r="A15" s="76" t="s">
        <v>40</v>
      </c>
      <c r="B15" s="77"/>
      <c r="C15" s="78"/>
      <c r="D15" s="100"/>
      <c r="E15" s="27"/>
    </row>
    <row r="16" spans="1:7" s="13" customFormat="1" x14ac:dyDescent="0.25">
      <c r="A16" s="74"/>
      <c r="B16" s="11"/>
      <c r="C16" s="8"/>
      <c r="D16" s="20"/>
      <c r="E16" s="27"/>
    </row>
    <row r="17" spans="1:5" s="13" customFormat="1" x14ac:dyDescent="0.25">
      <c r="A17" s="11"/>
      <c r="B17" s="11"/>
      <c r="C17" s="8"/>
      <c r="D17" s="73"/>
      <c r="E17" s="27"/>
    </row>
    <row r="18" spans="1:5" s="13" customFormat="1" x14ac:dyDescent="0.25">
      <c r="A18" s="11"/>
      <c r="B18" s="65" t="s">
        <v>35</v>
      </c>
      <c r="C18" s="8"/>
      <c r="D18" s="73"/>
      <c r="E18" s="27"/>
    </row>
    <row r="19" spans="1:5" s="13" customFormat="1" ht="14.25" x14ac:dyDescent="0.2">
      <c r="A19" s="11" t="s">
        <v>113</v>
      </c>
      <c r="B19" s="11"/>
      <c r="C19" s="8"/>
      <c r="D19" s="171">
        <v>5726.87</v>
      </c>
      <c r="E19" s="27"/>
    </row>
    <row r="20" spans="1:5" s="13" customFormat="1" x14ac:dyDescent="0.25">
      <c r="A20" s="11"/>
      <c r="B20" s="11" t="s">
        <v>111</v>
      </c>
      <c r="C20" s="8"/>
      <c r="D20" s="171">
        <v>0.1</v>
      </c>
      <c r="E20" s="27"/>
    </row>
    <row r="21" spans="1:5" s="13" customFormat="1" x14ac:dyDescent="0.25">
      <c r="A21" s="66" t="s">
        <v>114</v>
      </c>
      <c r="B21" s="11"/>
      <c r="C21" s="8"/>
      <c r="D21" s="73">
        <f>SUM(D19:D20)</f>
        <v>5726.97</v>
      </c>
      <c r="E21" s="27"/>
    </row>
    <row r="22" spans="1:5" s="13" customFormat="1" x14ac:dyDescent="0.25">
      <c r="D22" s="73"/>
      <c r="E22" s="27"/>
    </row>
    <row r="23" spans="1:5" s="13" customFormat="1" ht="15.75" thickBot="1" x14ac:dyDescent="0.3">
      <c r="A23" s="75" t="s">
        <v>58</v>
      </c>
      <c r="B23" s="11"/>
      <c r="C23" s="8"/>
      <c r="D23" s="79"/>
      <c r="E23" s="27"/>
    </row>
    <row r="24" spans="1:5" s="13" customFormat="1" x14ac:dyDescent="0.25">
      <c r="A24" s="114"/>
      <c r="B24" s="114"/>
      <c r="C24" s="115"/>
      <c r="D24" s="73"/>
      <c r="E24" s="27"/>
    </row>
    <row r="25" spans="1:5" s="13" customFormat="1" x14ac:dyDescent="0.25">
      <c r="A25" s="66" t="s">
        <v>43</v>
      </c>
      <c r="B25" s="11"/>
      <c r="C25" s="8"/>
      <c r="D25" s="73"/>
      <c r="E25" s="27"/>
    </row>
    <row r="26" spans="1:5" s="13" customFormat="1" x14ac:dyDescent="0.25">
      <c r="A26" s="11"/>
      <c r="B26" s="11" t="s">
        <v>41</v>
      </c>
      <c r="C26" s="8"/>
      <c r="D26" s="73"/>
      <c r="E26" s="27"/>
    </row>
    <row r="27" spans="1:5" s="13" customFormat="1" x14ac:dyDescent="0.25">
      <c r="A27" s="80" t="s">
        <v>32</v>
      </c>
      <c r="B27" s="85"/>
      <c r="C27" s="86"/>
      <c r="D27" s="20"/>
      <c r="E27" s="27"/>
    </row>
    <row r="28" spans="1:5" s="13" customFormat="1" x14ac:dyDescent="0.25">
      <c r="A28" s="81"/>
      <c r="B28" s="82"/>
      <c r="C28" s="83"/>
      <c r="D28" s="20"/>
      <c r="E28" s="27"/>
    </row>
    <row r="29" spans="1:5" s="13" customFormat="1" x14ac:dyDescent="0.25">
      <c r="A29" s="11"/>
      <c r="B29" s="66" t="s">
        <v>33</v>
      </c>
      <c r="C29" s="8"/>
      <c r="D29" s="73"/>
      <c r="E29" s="27"/>
    </row>
    <row r="30" spans="1:5" s="13" customFormat="1" ht="14.25" x14ac:dyDescent="0.2">
      <c r="A30" s="11" t="s">
        <v>118</v>
      </c>
      <c r="B30" s="11"/>
      <c r="C30" s="8"/>
      <c r="D30" s="171">
        <v>134999.28</v>
      </c>
      <c r="E30" s="27"/>
    </row>
    <row r="31" spans="1:5" s="13" customFormat="1" ht="14.25" x14ac:dyDescent="0.2">
      <c r="A31" s="11"/>
      <c r="B31" s="11" t="s">
        <v>117</v>
      </c>
      <c r="C31" s="8"/>
      <c r="D31" s="171">
        <v>1.1499999999999999</v>
      </c>
      <c r="E31" s="27"/>
    </row>
    <row r="32" spans="1:5" s="13" customFormat="1" x14ac:dyDescent="0.25">
      <c r="A32" s="66" t="s">
        <v>119</v>
      </c>
      <c r="B32" s="11"/>
      <c r="C32" s="8"/>
      <c r="D32" s="73">
        <f>SUM(D30:D31)</f>
        <v>135000.43</v>
      </c>
      <c r="E32" s="27"/>
    </row>
    <row r="33" spans="1:7" s="13" customFormat="1" x14ac:dyDescent="0.25">
      <c r="A33" s="74" t="s">
        <v>30</v>
      </c>
      <c r="B33" s="11"/>
      <c r="C33" s="8"/>
      <c r="D33" s="73"/>
      <c r="E33" s="27"/>
    </row>
    <row r="34" spans="1:7" s="13" customFormat="1" x14ac:dyDescent="0.25">
      <c r="A34" s="74" t="s">
        <v>38</v>
      </c>
      <c r="B34" s="11"/>
      <c r="C34" s="8"/>
      <c r="D34" s="20"/>
      <c r="E34" s="27"/>
    </row>
    <row r="35" spans="1:7" s="13" customFormat="1" x14ac:dyDescent="0.25">
      <c r="D35" s="20"/>
      <c r="E35" s="27"/>
    </row>
    <row r="36" spans="1:7" s="13" customFormat="1" x14ac:dyDescent="0.25">
      <c r="A36" s="81"/>
      <c r="B36" s="11"/>
      <c r="C36" s="8"/>
      <c r="D36" s="20"/>
      <c r="E36" s="27"/>
    </row>
    <row r="37" spans="1:7" s="13" customFormat="1" x14ac:dyDescent="0.25">
      <c r="A37" s="74"/>
      <c r="B37" s="66" t="s">
        <v>34</v>
      </c>
      <c r="C37" s="8"/>
      <c r="D37" s="20"/>
      <c r="E37" s="27"/>
    </row>
    <row r="38" spans="1:7" s="13" customFormat="1" x14ac:dyDescent="0.25">
      <c r="A38" s="11" t="s">
        <v>120</v>
      </c>
      <c r="B38" s="11"/>
      <c r="C38" s="8"/>
      <c r="D38" s="20">
        <v>0.12</v>
      </c>
      <c r="E38" s="27"/>
    </row>
    <row r="39" spans="1:7" s="13" customFormat="1" x14ac:dyDescent="0.25">
      <c r="A39" s="11"/>
      <c r="B39" s="111" t="s">
        <v>47</v>
      </c>
      <c r="C39" s="8"/>
      <c r="D39" s="20" t="s">
        <v>44</v>
      </c>
      <c r="E39" s="27"/>
    </row>
    <row r="40" spans="1:7" s="13" customFormat="1" x14ac:dyDescent="0.25">
      <c r="A40" s="11" t="s">
        <v>121</v>
      </c>
      <c r="B40" s="11"/>
      <c r="C40" s="8"/>
      <c r="D40" s="20">
        <f>(D38)</f>
        <v>0.12</v>
      </c>
      <c r="E40" s="27"/>
    </row>
    <row r="43" spans="1:7" s="13" customFormat="1" x14ac:dyDescent="0.25">
      <c r="A43" s="11"/>
      <c r="B43" s="11"/>
      <c r="C43" s="8"/>
      <c r="D43" s="20"/>
      <c r="E43" s="27"/>
    </row>
    <row r="44" spans="1:7" s="13" customFormat="1" ht="14.25" x14ac:dyDescent="0.2">
      <c r="A44" s="33"/>
      <c r="B44" s="30"/>
      <c r="C44" s="9"/>
      <c r="D44" s="32"/>
      <c r="G44" s="31"/>
    </row>
  </sheetData>
  <sortState xmlns:xlrd2="http://schemas.microsoft.com/office/spreadsheetml/2017/richdata2" ref="B5:F12">
    <sortCondition descending="1" ref="F5:F12"/>
  </sortState>
  <mergeCells count="3">
    <mergeCell ref="A3:G3"/>
    <mergeCell ref="A1:G1"/>
    <mergeCell ref="A2:G2"/>
  </mergeCells>
  <phoneticPr fontId="3" type="noConversion"/>
  <printOptions horizontalCentered="1" gridLines="1"/>
  <pageMargins left="0.25" right="0.25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"/>
  <sheetViews>
    <sheetView tabSelected="1" topLeftCell="A4" zoomScaleNormal="100" workbookViewId="0">
      <selection activeCell="G23" sqref="G23"/>
    </sheetView>
  </sheetViews>
  <sheetFormatPr defaultColWidth="14.42578125" defaultRowHeight="12.75" x14ac:dyDescent="0.2"/>
  <cols>
    <col min="1" max="1" width="14.42578125" style="36"/>
    <col min="2" max="2" width="13.140625" style="36" customWidth="1"/>
    <col min="3" max="3" width="12.140625" style="36" customWidth="1"/>
    <col min="4" max="4" width="15.42578125" style="36" customWidth="1"/>
    <col min="5" max="5" width="14.140625" style="36" customWidth="1"/>
    <col min="6" max="6" width="12.42578125" style="36" customWidth="1"/>
    <col min="7" max="7" width="12.140625" style="36" customWidth="1"/>
    <col min="8" max="16384" width="14.42578125" style="36"/>
  </cols>
  <sheetData>
    <row r="1" spans="1:8" s="34" customFormat="1" ht="16.5" customHeight="1" x14ac:dyDescent="0.2">
      <c r="A1" s="163" t="s">
        <v>0</v>
      </c>
      <c r="B1" s="163"/>
      <c r="C1" s="163"/>
      <c r="D1" s="163"/>
      <c r="E1" s="163"/>
      <c r="F1" s="163"/>
      <c r="G1" s="163"/>
    </row>
    <row r="2" spans="1:8" s="34" customFormat="1" ht="18" x14ac:dyDescent="0.25">
      <c r="A2" s="163" t="s">
        <v>21</v>
      </c>
      <c r="B2" s="163"/>
      <c r="C2" s="163"/>
      <c r="D2" s="163"/>
      <c r="E2" s="163"/>
      <c r="F2" s="163"/>
      <c r="G2" s="163"/>
    </row>
    <row r="3" spans="1:8" s="67" customFormat="1" ht="15" customHeight="1" x14ac:dyDescent="0.2">
      <c r="A3" s="162" t="s">
        <v>105</v>
      </c>
      <c r="B3" s="162"/>
      <c r="C3" s="162"/>
      <c r="D3" s="162"/>
      <c r="E3" s="162"/>
      <c r="F3" s="162"/>
      <c r="G3" s="162"/>
    </row>
    <row r="4" spans="1:8" ht="14.25" x14ac:dyDescent="0.2">
      <c r="A4" s="35"/>
      <c r="B4" s="70"/>
      <c r="C4" s="70"/>
      <c r="D4" s="70"/>
      <c r="E4" s="70"/>
      <c r="F4" s="71"/>
      <c r="G4" s="71"/>
    </row>
    <row r="5" spans="1:8" ht="15" x14ac:dyDescent="0.25">
      <c r="A5" s="35" t="s">
        <v>45</v>
      </c>
      <c r="G5" s="38"/>
    </row>
    <row r="6" spans="1:8" ht="14.25" x14ac:dyDescent="0.2">
      <c r="A6" s="35"/>
      <c r="B6" s="36" t="s">
        <v>56</v>
      </c>
      <c r="F6" s="113">
        <v>22585.88</v>
      </c>
      <c r="G6" s="39"/>
      <c r="H6" s="113"/>
    </row>
    <row r="7" spans="1:8" ht="14.25" x14ac:dyDescent="0.2">
      <c r="A7" s="35"/>
      <c r="B7" s="36" t="s">
        <v>46</v>
      </c>
      <c r="C7" s="40"/>
      <c r="E7" s="87">
        <v>35903.440000000002</v>
      </c>
      <c r="F7" s="41"/>
      <c r="G7" s="39"/>
    </row>
    <row r="8" spans="1:8" ht="14.25" x14ac:dyDescent="0.2">
      <c r="A8" s="35"/>
      <c r="B8" s="96" t="s">
        <v>53</v>
      </c>
      <c r="C8" s="40"/>
      <c r="D8" s="142"/>
      <c r="E8" s="87">
        <f>0</f>
        <v>0</v>
      </c>
      <c r="F8" s="41"/>
      <c r="G8" s="39"/>
    </row>
    <row r="9" spans="1:8" ht="14.25" x14ac:dyDescent="0.2">
      <c r="A9" s="35"/>
      <c r="B9" s="96" t="s">
        <v>79</v>
      </c>
      <c r="C9" s="40"/>
      <c r="E9" s="87">
        <v>0</v>
      </c>
      <c r="F9" s="41"/>
      <c r="G9" s="39"/>
    </row>
    <row r="10" spans="1:8" ht="14.25" x14ac:dyDescent="0.2">
      <c r="A10" s="35"/>
      <c r="B10" s="96" t="s">
        <v>54</v>
      </c>
      <c r="C10" s="40"/>
      <c r="E10" s="87">
        <v>0</v>
      </c>
      <c r="F10" s="41"/>
      <c r="G10" s="39"/>
    </row>
    <row r="11" spans="1:8" ht="14.25" x14ac:dyDescent="0.2">
      <c r="A11" s="35"/>
      <c r="B11" s="36" t="s">
        <v>51</v>
      </c>
      <c r="C11" s="40"/>
      <c r="E11" s="87"/>
      <c r="F11" s="41">
        <f>E7-(SUM(E8:E10))</f>
        <v>35903.440000000002</v>
      </c>
      <c r="G11" s="39"/>
    </row>
    <row r="12" spans="1:8" ht="14.25" x14ac:dyDescent="0.2">
      <c r="A12" s="35"/>
      <c r="B12" s="84" t="s">
        <v>57</v>
      </c>
      <c r="C12" s="88"/>
      <c r="D12" s="84"/>
      <c r="E12" s="89"/>
      <c r="F12" s="90"/>
      <c r="G12" s="172"/>
    </row>
    <row r="13" spans="1:8" ht="14.25" x14ac:dyDescent="0.2">
      <c r="A13" s="35" t="s">
        <v>115</v>
      </c>
      <c r="E13" s="37"/>
      <c r="F13" s="37"/>
      <c r="G13" s="173">
        <f>F6+F11</f>
        <v>58489.320000000007</v>
      </c>
    </row>
    <row r="14" spans="1:8" ht="14.25" x14ac:dyDescent="0.2">
      <c r="A14" s="35"/>
      <c r="D14" s="42"/>
      <c r="E14" s="18"/>
      <c r="F14" s="37"/>
      <c r="G14" s="43"/>
    </row>
    <row r="15" spans="1:8" ht="14.25" x14ac:dyDescent="0.2">
      <c r="A15" s="44" t="s">
        <v>74</v>
      </c>
      <c r="D15" s="42"/>
      <c r="E15" s="18"/>
      <c r="F15" s="37"/>
      <c r="G15" s="43"/>
    </row>
    <row r="16" spans="1:8" ht="14.25" x14ac:dyDescent="0.2">
      <c r="A16" s="44"/>
      <c r="B16" s="36" t="s">
        <v>59</v>
      </c>
      <c r="D16" s="42"/>
      <c r="E16" s="28">
        <v>11326.55</v>
      </c>
      <c r="F16" s="37"/>
      <c r="G16" s="43"/>
    </row>
    <row r="17" spans="1:7" ht="14.25" x14ac:dyDescent="0.2">
      <c r="A17" s="44"/>
      <c r="B17" s="136" t="s">
        <v>82</v>
      </c>
      <c r="C17" s="84"/>
      <c r="D17" s="137"/>
      <c r="E17" s="138"/>
      <c r="F17" s="37"/>
      <c r="G17" s="43"/>
    </row>
    <row r="18" spans="1:7" ht="14.25" x14ac:dyDescent="0.2">
      <c r="A18" s="44"/>
      <c r="B18" s="36" t="s">
        <v>109</v>
      </c>
      <c r="D18" s="42"/>
      <c r="E18" s="28">
        <f>475+34+75+80+100+100+25+25+40+200+200+50</f>
        <v>1404</v>
      </c>
      <c r="F18" s="37"/>
      <c r="G18" s="43"/>
    </row>
    <row r="19" spans="1:7" ht="14.25" x14ac:dyDescent="0.2">
      <c r="A19" s="44"/>
      <c r="B19" s="36" t="s">
        <v>101</v>
      </c>
      <c r="D19" s="42"/>
      <c r="E19" s="28">
        <v>1000</v>
      </c>
      <c r="F19" s="37"/>
      <c r="G19" s="43"/>
    </row>
    <row r="20" spans="1:7" ht="14.25" x14ac:dyDescent="0.2">
      <c r="A20" s="35"/>
      <c r="B20" s="36" t="s">
        <v>60</v>
      </c>
      <c r="D20" s="42"/>
      <c r="E20" s="18"/>
      <c r="F20" s="153">
        <f>SUM(E16:E19)</f>
        <v>13730.55</v>
      </c>
      <c r="G20" s="43"/>
    </row>
    <row r="21" spans="1:7" ht="14.25" x14ac:dyDescent="0.2">
      <c r="A21" s="35"/>
      <c r="D21" s="42"/>
      <c r="E21" s="18"/>
      <c r="F21" s="37"/>
      <c r="G21" s="43"/>
    </row>
    <row r="22" spans="1:7" ht="15.75" customHeight="1" x14ac:dyDescent="0.2">
      <c r="A22" s="44"/>
      <c r="B22" s="36" t="s">
        <v>28</v>
      </c>
      <c r="D22" s="42"/>
      <c r="E22" s="153">
        <v>10376.23</v>
      </c>
      <c r="G22" s="43"/>
    </row>
    <row r="23" spans="1:7" ht="15.75" customHeight="1" x14ac:dyDescent="0.2">
      <c r="A23" s="44"/>
      <c r="B23" s="103" t="s">
        <v>52</v>
      </c>
      <c r="C23" s="101"/>
      <c r="D23" s="112"/>
      <c r="E23" s="102"/>
      <c r="F23" s="108"/>
      <c r="G23" s="43"/>
    </row>
    <row r="24" spans="1:7" ht="15.75" customHeight="1" x14ac:dyDescent="0.2">
      <c r="A24" s="44"/>
      <c r="B24" s="145" t="s">
        <v>94</v>
      </c>
      <c r="D24" s="42"/>
      <c r="E24" s="146">
        <v>300</v>
      </c>
      <c r="G24" s="43"/>
    </row>
    <row r="25" spans="1:7" ht="14.25" x14ac:dyDescent="0.2">
      <c r="A25" s="44"/>
      <c r="B25" s="64" t="s">
        <v>61</v>
      </c>
      <c r="D25" s="42"/>
      <c r="E25" s="18"/>
      <c r="F25" s="153">
        <f>SUM(E22:E23)-SUM(E24:E24)</f>
        <v>10076.23</v>
      </c>
      <c r="G25" s="43"/>
    </row>
    <row r="26" spans="1:7" ht="14.25" x14ac:dyDescent="0.2">
      <c r="A26" s="44"/>
      <c r="D26" s="42"/>
      <c r="E26" s="18"/>
      <c r="F26" s="37"/>
      <c r="G26" s="43"/>
    </row>
    <row r="27" spans="1:7" ht="14.25" x14ac:dyDescent="0.2">
      <c r="A27" s="44"/>
      <c r="B27" s="36" t="s">
        <v>25</v>
      </c>
      <c r="D27" s="42"/>
      <c r="E27" s="28">
        <v>1210</v>
      </c>
      <c r="F27" s="37"/>
      <c r="G27" s="43"/>
    </row>
    <row r="28" spans="1:7" ht="14.25" x14ac:dyDescent="0.2">
      <c r="A28" s="44"/>
      <c r="B28" s="36" t="s">
        <v>90</v>
      </c>
      <c r="D28" s="42"/>
      <c r="E28" s="154">
        <f>200+33+40+50+100</f>
        <v>423</v>
      </c>
      <c r="F28" s="37"/>
      <c r="G28" s="43"/>
    </row>
    <row r="29" spans="1:7" ht="14.25" x14ac:dyDescent="0.2">
      <c r="A29" s="35"/>
      <c r="B29" s="45" t="s">
        <v>31</v>
      </c>
      <c r="C29" s="45"/>
      <c r="D29" s="45"/>
      <c r="E29" s="45"/>
      <c r="F29" s="72">
        <f>E27+ SUM(E28:E28)</f>
        <v>1633</v>
      </c>
      <c r="G29" s="46"/>
    </row>
    <row r="30" spans="1:7" ht="14.25" x14ac:dyDescent="0.2">
      <c r="A30" s="35"/>
      <c r="B30" s="45"/>
      <c r="C30" s="45"/>
      <c r="D30" s="45"/>
      <c r="E30" s="45"/>
      <c r="F30" s="72"/>
      <c r="G30" s="46"/>
    </row>
    <row r="31" spans="1:7" ht="14.25" x14ac:dyDescent="0.2">
      <c r="A31" s="35"/>
      <c r="B31" s="45" t="s">
        <v>27</v>
      </c>
      <c r="C31" s="45"/>
      <c r="D31" s="45"/>
      <c r="E31" s="141">
        <v>1238.48</v>
      </c>
      <c r="G31" s="46"/>
    </row>
    <row r="32" spans="1:7" ht="14.25" x14ac:dyDescent="0.2">
      <c r="A32" s="35"/>
      <c r="B32" s="36" t="s">
        <v>91</v>
      </c>
      <c r="C32" s="45"/>
      <c r="D32" s="45"/>
      <c r="E32" s="155">
        <v>0</v>
      </c>
      <c r="G32" s="46"/>
    </row>
    <row r="33" spans="1:7" ht="14.25" x14ac:dyDescent="0.2">
      <c r="A33" s="44"/>
      <c r="B33" s="45" t="s">
        <v>23</v>
      </c>
      <c r="C33" s="45"/>
      <c r="D33" s="45"/>
      <c r="E33" s="45"/>
      <c r="F33" s="153">
        <f>E31-(E32:E32)</f>
        <v>1238.48</v>
      </c>
      <c r="G33" s="46"/>
    </row>
    <row r="34" spans="1:7" ht="14.25" x14ac:dyDescent="0.2">
      <c r="A34" s="44"/>
      <c r="B34" s="45"/>
      <c r="C34" s="45"/>
      <c r="D34" s="45"/>
      <c r="E34" s="45"/>
      <c r="F34" s="72"/>
      <c r="G34" s="46"/>
    </row>
    <row r="35" spans="1:7" ht="14.25" x14ac:dyDescent="0.2">
      <c r="A35" s="35"/>
      <c r="B35" s="36" t="s">
        <v>37</v>
      </c>
      <c r="E35" s="45"/>
      <c r="F35" s="38"/>
      <c r="G35" s="174">
        <f>-SUM(F20:F33)</f>
        <v>-26678.26</v>
      </c>
    </row>
    <row r="36" spans="1:7" ht="14.25" x14ac:dyDescent="0.2">
      <c r="A36" s="35"/>
      <c r="E36" s="45"/>
      <c r="F36" s="38"/>
      <c r="G36" s="68"/>
    </row>
    <row r="37" spans="1:7" ht="15.75" thickBot="1" x14ac:dyDescent="0.3">
      <c r="A37" s="47" t="s">
        <v>116</v>
      </c>
      <c r="F37" s="46"/>
      <c r="G37" s="175">
        <f>G13+G35</f>
        <v>31811.060000000009</v>
      </c>
    </row>
    <row r="38" spans="1:7" s="99" customFormat="1" ht="16.5" customHeight="1" thickTop="1" thickBot="1" x14ac:dyDescent="0.25">
      <c r="A38" s="98" t="s">
        <v>110</v>
      </c>
      <c r="B38" s="98"/>
      <c r="C38" s="98"/>
      <c r="D38" s="98"/>
      <c r="E38" s="98"/>
      <c r="F38" s="98"/>
      <c r="G38" s="98"/>
    </row>
    <row r="39" spans="1:7" ht="15" thickTop="1" x14ac:dyDescent="0.2">
      <c r="A39" s="35"/>
      <c r="F39" s="45"/>
    </row>
    <row r="40" spans="1:7" ht="14.25" x14ac:dyDescent="0.2">
      <c r="A40" s="35"/>
      <c r="B40" s="57"/>
      <c r="C40" s="57"/>
      <c r="D40" s="58"/>
      <c r="E40" s="165"/>
      <c r="F40" s="165"/>
      <c r="G40" s="165"/>
    </row>
    <row r="41" spans="1:7" ht="14.25" x14ac:dyDescent="0.2">
      <c r="A41" s="35"/>
      <c r="C41" s="59"/>
      <c r="D41" s="58"/>
    </row>
  </sheetData>
  <mergeCells count="4">
    <mergeCell ref="A3:G3"/>
    <mergeCell ref="A1:G1"/>
    <mergeCell ref="A2:G2"/>
    <mergeCell ref="E40:G40"/>
  </mergeCells>
  <phoneticPr fontId="3" type="noConversion"/>
  <printOptions horizontalCentered="1" gridLines="1"/>
  <pageMargins left="0.45" right="0.45" top="0.75" bottom="0.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8"/>
  <sheetViews>
    <sheetView view="pageLayout" zoomScaleNormal="100" workbookViewId="0">
      <selection activeCell="A17" sqref="A17"/>
    </sheetView>
  </sheetViews>
  <sheetFormatPr defaultRowHeight="15" x14ac:dyDescent="0.25"/>
  <cols>
    <col min="1" max="1" width="16.5703125" customWidth="1"/>
    <col min="2" max="2" width="12.7109375" customWidth="1"/>
    <col min="3" max="3" width="13" customWidth="1"/>
    <col min="4" max="4" width="11" customWidth="1"/>
    <col min="5" max="5" width="12.85546875" customWidth="1"/>
    <col min="6" max="6" width="14" customWidth="1"/>
    <col min="7" max="7" width="12.85546875" customWidth="1"/>
  </cols>
  <sheetData>
    <row r="1" spans="1:7" s="34" customFormat="1" ht="16.5" customHeight="1" x14ac:dyDescent="0.2">
      <c r="A1" s="163" t="s">
        <v>0</v>
      </c>
      <c r="B1" s="163"/>
      <c r="C1" s="163"/>
      <c r="D1" s="163"/>
      <c r="E1" s="163"/>
      <c r="F1" s="163"/>
      <c r="G1" s="163"/>
    </row>
    <row r="2" spans="1:7" s="34" customFormat="1" ht="18" x14ac:dyDescent="0.25">
      <c r="A2" s="163" t="s">
        <v>20</v>
      </c>
      <c r="B2" s="163"/>
      <c r="C2" s="163"/>
      <c r="D2" s="163"/>
      <c r="E2" s="163"/>
      <c r="F2" s="163"/>
      <c r="G2" s="163"/>
    </row>
    <row r="3" spans="1:7" s="67" customFormat="1" ht="15" customHeight="1" x14ac:dyDescent="0.2">
      <c r="A3" s="162" t="s">
        <v>105</v>
      </c>
      <c r="B3" s="162"/>
      <c r="C3" s="162"/>
      <c r="D3" s="162"/>
      <c r="E3" s="162"/>
      <c r="F3" s="162"/>
      <c r="G3" s="162"/>
    </row>
    <row r="4" spans="1:7" x14ac:dyDescent="0.25">
      <c r="A4" s="97"/>
      <c r="B4" s="97"/>
      <c r="D4" s="92"/>
      <c r="E4" s="91"/>
    </row>
    <row r="5" spans="1:7" s="36" customFormat="1" ht="14.25" x14ac:dyDescent="0.2">
      <c r="A5" s="48"/>
      <c r="B5" s="166" t="s">
        <v>9</v>
      </c>
      <c r="C5" s="167"/>
      <c r="D5" s="168"/>
      <c r="E5" s="166" t="s">
        <v>9</v>
      </c>
      <c r="F5" s="167"/>
      <c r="G5" s="168"/>
    </row>
    <row r="6" spans="1:7" s="36" customFormat="1" ht="14.25" x14ac:dyDescent="0.2">
      <c r="A6" s="48"/>
      <c r="B6" s="49" t="s">
        <v>4</v>
      </c>
      <c r="C6" s="49" t="s">
        <v>5</v>
      </c>
      <c r="D6" s="49" t="s">
        <v>6</v>
      </c>
      <c r="E6" s="49" t="s">
        <v>4</v>
      </c>
      <c r="F6" s="49" t="s">
        <v>5</v>
      </c>
      <c r="G6" s="49" t="s">
        <v>6</v>
      </c>
    </row>
    <row r="7" spans="1:7" s="133" customFormat="1" ht="10.5" customHeight="1" x14ac:dyDescent="0.2">
      <c r="A7" s="128"/>
      <c r="B7" s="129">
        <v>2002</v>
      </c>
      <c r="C7" s="130">
        <v>3025</v>
      </c>
      <c r="D7" s="131" t="s">
        <v>7</v>
      </c>
      <c r="E7" s="129">
        <v>2012</v>
      </c>
      <c r="F7" s="132">
        <f>10656+25</f>
        <v>10681</v>
      </c>
      <c r="G7" s="131" t="s">
        <v>7</v>
      </c>
    </row>
    <row r="8" spans="1:7" s="133" customFormat="1" ht="10.5" customHeight="1" x14ac:dyDescent="0.2">
      <c r="A8" s="128"/>
      <c r="B8" s="129">
        <v>2003</v>
      </c>
      <c r="C8" s="130">
        <v>1785</v>
      </c>
      <c r="D8" s="131" t="s">
        <v>7</v>
      </c>
      <c r="E8" s="129">
        <v>2013</v>
      </c>
      <c r="F8" s="132">
        <v>15831</v>
      </c>
      <c r="G8" s="131" t="s">
        <v>7</v>
      </c>
    </row>
    <row r="9" spans="1:7" s="133" customFormat="1" ht="10.5" customHeight="1" x14ac:dyDescent="0.2">
      <c r="A9" s="128"/>
      <c r="B9" s="129">
        <v>2004</v>
      </c>
      <c r="C9" s="130">
        <v>2471</v>
      </c>
      <c r="D9" s="131" t="s">
        <v>7</v>
      </c>
      <c r="E9" s="129">
        <v>2014</v>
      </c>
      <c r="F9" s="132">
        <v>7075</v>
      </c>
      <c r="G9" s="131" t="s">
        <v>7</v>
      </c>
    </row>
    <row r="10" spans="1:7" s="133" customFormat="1" ht="10.5" customHeight="1" x14ac:dyDescent="0.2">
      <c r="A10" s="128"/>
      <c r="B10" s="129">
        <v>2005</v>
      </c>
      <c r="C10" s="130">
        <v>2410</v>
      </c>
      <c r="D10" s="131" t="s">
        <v>7</v>
      </c>
      <c r="E10" s="129">
        <v>2015</v>
      </c>
      <c r="F10" s="132">
        <v>10640</v>
      </c>
      <c r="G10" s="131" t="s">
        <v>7</v>
      </c>
    </row>
    <row r="11" spans="1:7" s="133" customFormat="1" ht="10.5" customHeight="1" x14ac:dyDescent="0.2">
      <c r="A11" s="128"/>
      <c r="B11" s="129">
        <v>2006</v>
      </c>
      <c r="C11" s="130">
        <v>2225</v>
      </c>
      <c r="D11" s="131" t="s">
        <v>7</v>
      </c>
      <c r="E11" s="129">
        <v>2016</v>
      </c>
      <c r="F11" s="130">
        <f>12075+245+75+50+50</f>
        <v>12495</v>
      </c>
      <c r="G11" s="131" t="s">
        <v>7</v>
      </c>
    </row>
    <row r="12" spans="1:7" s="133" customFormat="1" ht="10.5" customHeight="1" x14ac:dyDescent="0.2">
      <c r="A12" s="128"/>
      <c r="B12" s="129">
        <v>2007</v>
      </c>
      <c r="C12" s="130">
        <v>3205</v>
      </c>
      <c r="D12" s="131" t="s">
        <v>7</v>
      </c>
      <c r="E12" s="129">
        <v>2017</v>
      </c>
      <c r="F12" s="130">
        <v>8170</v>
      </c>
      <c r="G12" s="131" t="s">
        <v>7</v>
      </c>
    </row>
    <row r="13" spans="1:7" s="133" customFormat="1" ht="10.5" customHeight="1" x14ac:dyDescent="0.2">
      <c r="A13" s="128"/>
      <c r="B13" s="129">
        <v>2008</v>
      </c>
      <c r="C13" s="130">
        <f>2865+1250+100+10+100</f>
        <v>4325</v>
      </c>
      <c r="D13" s="131" t="s">
        <v>7</v>
      </c>
      <c r="E13" s="129">
        <v>2018</v>
      </c>
      <c r="F13" s="130">
        <f>3000+1200+800+225+1880+595+1225+250+50+1000</f>
        <v>10225</v>
      </c>
      <c r="G13" s="131" t="s">
        <v>7</v>
      </c>
    </row>
    <row r="14" spans="1:7" s="127" customFormat="1" ht="12" x14ac:dyDescent="0.2">
      <c r="A14" s="123"/>
      <c r="B14" s="124">
        <v>2009</v>
      </c>
      <c r="C14" s="125">
        <f>3000+3025+300+370</f>
        <v>6695</v>
      </c>
      <c r="D14" s="126" t="s">
        <v>7</v>
      </c>
      <c r="E14" s="124">
        <v>2019</v>
      </c>
      <c r="F14" s="125">
        <f>1000+344+200+300+1750+1000+100+3100+200+150+50+161+150+25+200+275+50+25+50+50+50+100+100</f>
        <v>9430</v>
      </c>
      <c r="G14" s="131" t="s">
        <v>7</v>
      </c>
    </row>
    <row r="15" spans="1:7" s="36" customFormat="1" ht="14.25" x14ac:dyDescent="0.2">
      <c r="A15" s="48"/>
      <c r="B15" s="49">
        <v>2010</v>
      </c>
      <c r="C15" s="50">
        <v>7825</v>
      </c>
      <c r="D15" s="51" t="s">
        <v>7</v>
      </c>
      <c r="E15" s="49">
        <v>2020</v>
      </c>
      <c r="F15" s="50">
        <f>610+200+350+275+1200+650+150+3200+150+200+200+125+260+10+1100+150+300+50+50+575+162+50+150+50+100-50</f>
        <v>10267</v>
      </c>
      <c r="G15" s="131" t="s">
        <v>7</v>
      </c>
    </row>
    <row r="16" spans="1:7" s="36" customFormat="1" ht="14.25" x14ac:dyDescent="0.2">
      <c r="A16" s="30"/>
      <c r="B16" s="49">
        <v>2011</v>
      </c>
      <c r="C16" s="52">
        <v>4475</v>
      </c>
      <c r="D16" s="51" t="s">
        <v>7</v>
      </c>
      <c r="E16" s="134">
        <v>2021</v>
      </c>
      <c r="F16" s="158">
        <f>500+200+850+125+125+250+150+275+200+50+100+25+125+50+40+25+200+225+150</f>
        <v>3665</v>
      </c>
      <c r="G16" s="159" t="s">
        <v>86</v>
      </c>
    </row>
    <row r="17" spans="1:7" s="36" customFormat="1" ht="14.25" x14ac:dyDescent="0.2">
      <c r="A17" s="35"/>
      <c r="E17" s="53" t="s">
        <v>8</v>
      </c>
      <c r="F17" s="160">
        <f>SUM(C7:C16) +SUM(F7:F16)</f>
        <v>136920</v>
      </c>
      <c r="G17" s="51"/>
    </row>
    <row r="18" spans="1:7" s="36" customFormat="1" ht="14.25" x14ac:dyDescent="0.2">
      <c r="A18" s="35"/>
      <c r="E18" s="60"/>
      <c r="F18" s="61"/>
      <c r="G18" s="62"/>
    </row>
    <row r="19" spans="1:7" s="36" customFormat="1" ht="14.25" x14ac:dyDescent="0.2">
      <c r="A19" s="35"/>
      <c r="B19" s="49"/>
      <c r="C19" s="50" t="s">
        <v>12</v>
      </c>
      <c r="D19" s="49" t="s">
        <v>13</v>
      </c>
      <c r="E19" s="49" t="s">
        <v>17</v>
      </c>
      <c r="F19" s="49" t="s">
        <v>8</v>
      </c>
    </row>
    <row r="20" spans="1:7" s="24" customFormat="1" x14ac:dyDescent="0.25">
      <c r="A20" s="54"/>
      <c r="B20" s="55" t="s">
        <v>14</v>
      </c>
      <c r="C20" s="56">
        <f>3783+15+40+10</f>
        <v>3848</v>
      </c>
      <c r="D20" s="56">
        <f>3939+10+15+20</f>
        <v>3984</v>
      </c>
      <c r="E20" s="56">
        <f>4353+220+20+50+20</f>
        <v>4663</v>
      </c>
      <c r="F20" s="56">
        <f t="shared" ref="F20:F25" si="0">SUM(C20:E20)</f>
        <v>12495</v>
      </c>
    </row>
    <row r="21" spans="1:7" s="24" customFormat="1" x14ac:dyDescent="0.25">
      <c r="A21" s="54"/>
      <c r="B21" s="55" t="s">
        <v>18</v>
      </c>
      <c r="C21" s="56">
        <f>1210+1675+300+50+50+30</f>
        <v>3315</v>
      </c>
      <c r="D21" s="56">
        <f>3550+50</f>
        <v>3600</v>
      </c>
      <c r="E21" s="56">
        <f>820+185+200+50</f>
        <v>1255</v>
      </c>
      <c r="F21" s="56">
        <f t="shared" si="0"/>
        <v>8170</v>
      </c>
    </row>
    <row r="22" spans="1:7" s="24" customFormat="1" x14ac:dyDescent="0.25">
      <c r="A22" s="54"/>
      <c r="B22" s="49" t="s">
        <v>24</v>
      </c>
      <c r="C22" s="50">
        <f>2100+0+550+50+1235+245+100+75+50</f>
        <v>4405</v>
      </c>
      <c r="D22" s="50">
        <f>1000+0+25+200+50+50+1000</f>
        <v>2325</v>
      </c>
      <c r="E22" s="50">
        <f>1000+100+250+150+445+300+150+100+1000</f>
        <v>3495</v>
      </c>
      <c r="F22" s="50">
        <f t="shared" si="0"/>
        <v>10225</v>
      </c>
    </row>
    <row r="23" spans="1:7" s="24" customFormat="1" x14ac:dyDescent="0.25">
      <c r="A23" s="54"/>
      <c r="B23" s="49" t="s">
        <v>39</v>
      </c>
      <c r="C23" s="50">
        <f>200+169+50+50+1200+600+200+100+161+150+25+100+175+50+100</f>
        <v>3330</v>
      </c>
      <c r="D23" s="50">
        <f>0+0+1000</f>
        <v>1000</v>
      </c>
      <c r="E23" s="50">
        <f>800+175+150+250+550+400+100+2100+50+50+100+100+25+50+50+50+100</f>
        <v>5100</v>
      </c>
      <c r="F23" s="50">
        <f t="shared" si="0"/>
        <v>9430</v>
      </c>
    </row>
    <row r="24" spans="1:7" s="24" customFormat="1" x14ac:dyDescent="0.25">
      <c r="A24" s="54"/>
      <c r="B24" s="49" t="s">
        <v>55</v>
      </c>
      <c r="C24" s="50">
        <f>570+200+150+75+1200+200+25+1150+100+100+200+125+50+150+30+50+50+162+50+50</f>
        <v>4687</v>
      </c>
      <c r="D24" s="50">
        <f>20+50+1000+10+100+30</f>
        <v>1210</v>
      </c>
      <c r="E24" s="50">
        <f>20+200+200+400+125+1050+50+100+200+10+1000+240+575+100+50+100-50</f>
        <v>4370</v>
      </c>
      <c r="F24" s="50">
        <f t="shared" si="0"/>
        <v>10267</v>
      </c>
    </row>
    <row r="25" spans="1:7" s="24" customFormat="1" x14ac:dyDescent="0.25">
      <c r="A25" s="54"/>
      <c r="B25" s="135" t="s">
        <v>80</v>
      </c>
      <c r="C25" s="156">
        <f>300+200+375+58+50+130+50+225+50+100+25+100+25+25+25+100</f>
        <v>1838</v>
      </c>
      <c r="D25" s="156">
        <f>200+33+40+50+100</f>
        <v>423</v>
      </c>
      <c r="E25" s="156">
        <f>200+275+34+75+80+100+100+25+25+40+200+200+50</f>
        <v>1404</v>
      </c>
      <c r="F25" s="157">
        <f t="shared" si="0"/>
        <v>3665</v>
      </c>
    </row>
    <row r="26" spans="1:7" s="24" customFormat="1" x14ac:dyDescent="0.25">
      <c r="A26" s="54"/>
      <c r="B26" s="60"/>
      <c r="C26" s="61"/>
      <c r="D26" s="61"/>
      <c r="E26" s="61"/>
      <c r="F26" s="61"/>
    </row>
    <row r="27" spans="1:7" s="24" customFormat="1" x14ac:dyDescent="0.25">
      <c r="A27" s="54"/>
      <c r="B27" s="104" t="s">
        <v>26</v>
      </c>
      <c r="C27" s="63"/>
      <c r="D27" s="63"/>
      <c r="E27" s="63"/>
      <c r="F27" s="63"/>
    </row>
    <row r="28" spans="1:7" s="24" customFormat="1" x14ac:dyDescent="0.25">
      <c r="A28" s="54"/>
      <c r="B28" s="69"/>
      <c r="C28" s="63"/>
      <c r="D28" s="63"/>
      <c r="E28" s="63"/>
      <c r="F28" s="63"/>
    </row>
    <row r="29" spans="1:7" s="24" customFormat="1" x14ac:dyDescent="0.25">
      <c r="A29" s="54"/>
      <c r="B29" s="104" t="s">
        <v>48</v>
      </c>
      <c r="C29" s="105"/>
      <c r="D29" s="105"/>
      <c r="E29" s="105"/>
      <c r="F29" s="105"/>
      <c r="G29" s="106"/>
    </row>
    <row r="30" spans="1:7" s="24" customFormat="1" x14ac:dyDescent="0.25">
      <c r="A30" s="54"/>
      <c r="B30" s="104" t="s">
        <v>50</v>
      </c>
      <c r="C30" s="105"/>
      <c r="D30" s="105"/>
      <c r="E30" s="105"/>
      <c r="F30" s="105"/>
      <c r="G30" s="106"/>
    </row>
    <row r="31" spans="1:7" s="24" customFormat="1" x14ac:dyDescent="0.25">
      <c r="A31" s="54"/>
      <c r="B31" s="107" t="s">
        <v>49</v>
      </c>
      <c r="C31" s="105"/>
      <c r="D31" s="105"/>
      <c r="E31" s="105"/>
      <c r="F31" s="105"/>
      <c r="G31" s="106"/>
    </row>
    <row r="32" spans="1:7" s="24" customFormat="1" x14ac:dyDescent="0.25">
      <c r="A32" s="54"/>
      <c r="B32" s="107"/>
      <c r="C32" s="105"/>
      <c r="D32" s="105"/>
      <c r="E32" s="105"/>
      <c r="F32" s="105"/>
      <c r="G32" s="106"/>
    </row>
    <row r="33" spans="1:7" s="24" customFormat="1" x14ac:dyDescent="0.25">
      <c r="A33" s="54"/>
      <c r="B33" s="104" t="s">
        <v>66</v>
      </c>
      <c r="C33" s="105"/>
      <c r="D33" s="105"/>
      <c r="E33" s="105"/>
      <c r="F33" s="105"/>
      <c r="G33" s="106"/>
    </row>
    <row r="34" spans="1:7" s="24" customFormat="1" x14ac:dyDescent="0.25">
      <c r="A34" s="54"/>
      <c r="B34" s="119" t="s">
        <v>69</v>
      </c>
      <c r="C34" s="105"/>
      <c r="D34" s="105"/>
      <c r="E34" s="105"/>
      <c r="F34" s="105"/>
      <c r="G34" s="106"/>
    </row>
    <row r="35" spans="1:7" s="24" customFormat="1" x14ac:dyDescent="0.25">
      <c r="A35" s="54"/>
      <c r="B35" s="104" t="s">
        <v>67</v>
      </c>
      <c r="C35" s="105"/>
      <c r="D35" s="105"/>
      <c r="E35" s="105"/>
      <c r="F35" s="105"/>
      <c r="G35" s="106"/>
    </row>
    <row r="36" spans="1:7" s="24" customFormat="1" x14ac:dyDescent="0.25">
      <c r="A36" s="54"/>
      <c r="B36" s="116" t="s">
        <v>68</v>
      </c>
      <c r="C36" s="117"/>
      <c r="D36" s="117"/>
      <c r="E36" s="117"/>
      <c r="F36" s="117"/>
      <c r="G36" s="118"/>
    </row>
    <row r="37" spans="1:7" s="24" customFormat="1" x14ac:dyDescent="0.25">
      <c r="A37" s="54"/>
      <c r="B37" s="116" t="s">
        <v>70</v>
      </c>
      <c r="C37" s="117"/>
      <c r="D37" s="117"/>
      <c r="E37" s="117"/>
      <c r="F37" s="117"/>
      <c r="G37" s="118"/>
    </row>
    <row r="38" spans="1:7" x14ac:dyDescent="0.25">
      <c r="A38" s="120"/>
      <c r="B38" s="121" t="s">
        <v>78</v>
      </c>
      <c r="C38" s="122"/>
      <c r="D38" s="122"/>
      <c r="E38" s="122"/>
      <c r="F38" s="122"/>
      <c r="G38" s="122"/>
    </row>
    <row r="39" spans="1:7" x14ac:dyDescent="0.25">
      <c r="A39" s="120"/>
      <c r="B39" s="121" t="s">
        <v>71</v>
      </c>
      <c r="C39" s="122"/>
      <c r="D39" s="122"/>
      <c r="E39" s="122"/>
      <c r="F39" s="122"/>
      <c r="G39" s="122"/>
    </row>
    <row r="40" spans="1:7" x14ac:dyDescent="0.25">
      <c r="A40" s="120"/>
      <c r="B40" s="121" t="s">
        <v>73</v>
      </c>
      <c r="C40" s="122"/>
      <c r="D40" s="122"/>
      <c r="E40" s="122"/>
      <c r="F40" s="122"/>
      <c r="G40" s="122"/>
    </row>
    <row r="41" spans="1:7" x14ac:dyDescent="0.25">
      <c r="A41" s="120"/>
      <c r="B41" s="121" t="s">
        <v>72</v>
      </c>
      <c r="C41" s="122"/>
      <c r="D41" s="122"/>
      <c r="E41" s="122"/>
      <c r="F41" s="122"/>
      <c r="G41" s="122"/>
    </row>
    <row r="42" spans="1:7" x14ac:dyDescent="0.25">
      <c r="A42" s="120"/>
      <c r="B42" s="121" t="s">
        <v>77</v>
      </c>
      <c r="C42" s="122"/>
      <c r="D42" s="122"/>
      <c r="E42" s="122"/>
      <c r="F42" s="122"/>
      <c r="G42" s="122"/>
    </row>
    <row r="43" spans="1:7" s="24" customFormat="1" x14ac:dyDescent="0.25">
      <c r="A43" s="54"/>
      <c r="B43" s="119" t="s">
        <v>75</v>
      </c>
      <c r="C43" s="105"/>
      <c r="D43" s="105"/>
      <c r="E43" s="105"/>
      <c r="F43" s="105"/>
      <c r="G43" s="106"/>
    </row>
    <row r="44" spans="1:7" s="24" customFormat="1" x14ac:dyDescent="0.25">
      <c r="A44" s="54"/>
      <c r="B44" s="119" t="s">
        <v>76</v>
      </c>
      <c r="C44" s="105"/>
      <c r="D44" s="105"/>
      <c r="E44" s="105"/>
      <c r="F44" s="105"/>
      <c r="G44" s="106"/>
    </row>
    <row r="45" spans="1:7" s="24" customFormat="1" x14ac:dyDescent="0.25">
      <c r="A45" s="54"/>
      <c r="B45" s="121" t="s">
        <v>84</v>
      </c>
      <c r="C45" s="139"/>
      <c r="D45" s="139"/>
      <c r="E45" s="139"/>
      <c r="F45" s="139"/>
      <c r="G45" s="140"/>
    </row>
    <row r="46" spans="1:7" s="24" customFormat="1" x14ac:dyDescent="0.25">
      <c r="A46" s="54"/>
      <c r="B46" s="121" t="s">
        <v>83</v>
      </c>
      <c r="C46" s="139"/>
      <c r="D46" s="139"/>
      <c r="E46" s="139"/>
      <c r="F46" s="139"/>
      <c r="G46" s="140"/>
    </row>
    <row r="47" spans="1:7" s="36" customFormat="1" ht="14.25" x14ac:dyDescent="0.2">
      <c r="A47" s="35"/>
      <c r="F47" s="45" t="s">
        <v>3</v>
      </c>
    </row>
    <row r="48" spans="1:7" s="36" customFormat="1" ht="14.25" x14ac:dyDescent="0.2">
      <c r="A48" s="35"/>
      <c r="B48" s="57"/>
      <c r="C48" s="57"/>
      <c r="D48" s="58"/>
      <c r="E48" s="165" t="s">
        <v>15</v>
      </c>
      <c r="F48" s="165"/>
      <c r="G48" s="165"/>
    </row>
  </sheetData>
  <mergeCells count="6">
    <mergeCell ref="B5:D5"/>
    <mergeCell ref="E5:G5"/>
    <mergeCell ref="E48:G48"/>
    <mergeCell ref="A1:G1"/>
    <mergeCell ref="A2:G2"/>
    <mergeCell ref="A3:G3"/>
  </mergeCells>
  <pageMargins left="0.40625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Sheet1!Print_Area</vt:lpstr>
      <vt:lpstr>Sheet3!Print_Area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Winkler</dc:creator>
  <cp:lastModifiedBy>sargo</cp:lastModifiedBy>
  <cp:lastPrinted>2022-01-01T18:00:14Z</cp:lastPrinted>
  <dcterms:created xsi:type="dcterms:W3CDTF">2007-09-28T20:59:03Z</dcterms:created>
  <dcterms:modified xsi:type="dcterms:W3CDTF">2022-01-01T18:07:43Z</dcterms:modified>
</cp:coreProperties>
</file>