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ddlesex Canal\Treasurer\Monthly Board Reports\"/>
    </mc:Choice>
  </mc:AlternateContent>
  <xr:revisionPtr revIDLastSave="0" documentId="13_ncr:1_{807D836B-7749-4A8C-A51E-D44C157D9883}" xr6:coauthVersionLast="47" xr6:coauthVersionMax="47" xr10:uidLastSave="{00000000-0000-0000-0000-000000000000}"/>
  <bookViews>
    <workbookView xWindow="225" yWindow="255" windowWidth="26145" windowHeight="1485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7" r:id="rId5"/>
    <sheet name="Sheet6" sheetId="8" r:id="rId6"/>
  </sheets>
  <definedNames>
    <definedName name="_xlnm.Print_Area" localSheetId="0">Sheet1!$A$1:$G$56</definedName>
    <definedName name="_xlnm.Print_Area" localSheetId="2">Sheet3!$A$1:$G$48</definedName>
  </definedNames>
  <calcPr calcId="191029"/>
</workbook>
</file>

<file path=xl/calcChain.xml><?xml version="1.0" encoding="utf-8"?>
<calcChain xmlns="http://schemas.openxmlformats.org/spreadsheetml/2006/main">
  <c r="D48" i="2" l="1"/>
  <c r="D31" i="2"/>
  <c r="D19" i="2"/>
  <c r="D11" i="2"/>
  <c r="E30" i="4" l="1"/>
  <c r="D30" i="4"/>
  <c r="C30" i="4"/>
  <c r="F25" i="3"/>
  <c r="F30" i="4" l="1"/>
  <c r="D48" i="1"/>
  <c r="D32" i="1" l="1"/>
  <c r="D53" i="1" l="1"/>
  <c r="D56" i="1" l="1"/>
  <c r="F38" i="3"/>
  <c r="E29" i="4" l="1"/>
  <c r="E28" i="4"/>
  <c r="F18" i="4"/>
  <c r="D29" i="4" l="1"/>
  <c r="C29" i="4"/>
  <c r="F34" i="3" l="1"/>
  <c r="F29" i="3"/>
  <c r="D28" i="4" l="1"/>
  <c r="C28" i="4"/>
  <c r="F28" i="4" s="1"/>
  <c r="D49" i="1" l="1"/>
  <c r="F17" i="4" l="1"/>
  <c r="F29" i="4" l="1"/>
  <c r="E27" i="4" l="1"/>
  <c r="F16" i="4"/>
  <c r="C27" i="4" l="1"/>
  <c r="D27" i="4"/>
  <c r="F27" i="4" l="1"/>
  <c r="C26" i="4" l="1"/>
  <c r="F15" i="4"/>
  <c r="E26" i="4" l="1"/>
  <c r="G9" i="3" l="1"/>
  <c r="D26" i="4" l="1"/>
  <c r="F26" i="4" l="1"/>
  <c r="F42" i="3" l="1"/>
  <c r="E25" i="4" l="1"/>
  <c r="F14" i="4"/>
  <c r="C25" i="4" l="1"/>
  <c r="D25" i="4" l="1"/>
  <c r="F25" i="4" l="1"/>
  <c r="C24" i="4" l="1"/>
  <c r="E24" i="4" l="1"/>
  <c r="D24" i="4"/>
  <c r="E23" i="4"/>
  <c r="D23" i="4"/>
  <c r="C23" i="4"/>
  <c r="C15" i="4"/>
  <c r="C14" i="4"/>
  <c r="F12" i="4"/>
  <c r="F8" i="4"/>
  <c r="F20" i="4" l="1"/>
  <c r="F23" i="4"/>
  <c r="F24" i="4"/>
  <c r="G44" i="3"/>
  <c r="G46" i="3" l="1"/>
</calcChain>
</file>

<file path=xl/sharedStrings.xml><?xml version="1.0" encoding="utf-8"?>
<sst xmlns="http://schemas.openxmlformats.org/spreadsheetml/2006/main" count="249" uniqueCount="207">
  <si>
    <t>TREASURER'S REPORT - MIDDLESEX CANAL ASSOCIATION</t>
  </si>
  <si>
    <t>EXPENSES</t>
  </si>
  <si>
    <t>Total Expenses</t>
  </si>
  <si>
    <t xml:space="preserve">  Respectfully submitted,</t>
  </si>
  <si>
    <t>Year</t>
  </si>
  <si>
    <t>amount,$</t>
  </si>
  <si>
    <t>status</t>
  </si>
  <si>
    <t>complete</t>
  </si>
  <si>
    <t>Total</t>
  </si>
  <si>
    <t>APPEAL BY YEAR</t>
  </si>
  <si>
    <t>INCOME</t>
  </si>
  <si>
    <t>General</t>
  </si>
  <si>
    <t>Endowment</t>
  </si>
  <si>
    <t>Appeal 2016</t>
  </si>
  <si>
    <t xml:space="preserve">  Russell B. Silva, Treasurer</t>
  </si>
  <si>
    <t xml:space="preserve">Museum Sales and donations:   </t>
  </si>
  <si>
    <t xml:space="preserve">Museum </t>
  </si>
  <si>
    <t>Appeal 2017</t>
  </si>
  <si>
    <t xml:space="preserve">Cash donations </t>
  </si>
  <si>
    <t>Appeal 2018</t>
  </si>
  <si>
    <t>Endowment Fund (not incl.Money Mkt.)</t>
  </si>
  <si>
    <t>Education Program  (Barker Fund)</t>
  </si>
  <si>
    <r>
      <rPr>
        <b/>
        <sz val="10"/>
        <rFont val="Arial"/>
        <family val="2"/>
      </rPr>
      <t>"2 Old Elm work"</t>
    </r>
    <r>
      <rPr>
        <sz val="8"/>
        <rFont val="Arial"/>
        <family val="2"/>
      </rPr>
      <t>(donor requests separtate line item)</t>
    </r>
  </si>
  <si>
    <r>
      <t xml:space="preserve">     During 2019, </t>
    </r>
    <r>
      <rPr>
        <b/>
        <u/>
        <sz val="9"/>
        <rFont val="Arial"/>
        <family val="2"/>
      </rPr>
      <t>All</t>
    </r>
    <r>
      <rPr>
        <b/>
        <sz val="9"/>
        <rFont val="Arial"/>
        <family val="2"/>
      </rPr>
      <t xml:space="preserve"> Endowment</t>
    </r>
    <r>
      <rPr>
        <sz val="9"/>
        <rFont val="Arial"/>
        <family val="2"/>
      </rPr>
      <t xml:space="preserve"> Fund money held in the MCA checking accout </t>
    </r>
    <r>
      <rPr>
        <b/>
        <u/>
        <sz val="9"/>
        <rFont val="Arial"/>
        <family val="2"/>
      </rPr>
      <t>or</t>
    </r>
    <r>
      <rPr>
        <sz val="9"/>
        <rFont val="Arial"/>
        <family val="2"/>
      </rPr>
      <t xml:space="preserve"> held in Money Market Acct #1</t>
    </r>
  </si>
  <si>
    <r>
      <rPr>
        <b/>
        <sz val="10"/>
        <rFont val="Arial"/>
        <family val="2"/>
      </rPr>
      <t>Endowment Fun</t>
    </r>
    <r>
      <rPr>
        <sz val="10"/>
        <rFont val="Arial"/>
        <family val="2"/>
      </rPr>
      <t>d</t>
    </r>
    <r>
      <rPr>
        <sz val="8"/>
        <rFont val="Arial"/>
        <family val="2"/>
      </rPr>
      <t xml:space="preserve"> (in </t>
    </r>
    <r>
      <rPr>
        <u/>
        <sz val="8"/>
        <rFont val="Arial"/>
        <family val="2"/>
      </rPr>
      <t>addition</t>
    </r>
    <r>
      <rPr>
        <sz val="8"/>
        <rFont val="Arial"/>
        <family val="2"/>
      </rPr>
      <t xml:space="preserve"> to Vanguard Money Mkt.)</t>
    </r>
  </si>
  <si>
    <t>Careful! The Endowment Fund must be kept separate from the 2 Old Elm money.</t>
  </si>
  <si>
    <r>
      <rPr>
        <b/>
        <u/>
        <sz val="11"/>
        <rFont val="Arial"/>
        <family val="2"/>
      </rPr>
      <t xml:space="preserve">Acct. #3 - </t>
    </r>
    <r>
      <rPr>
        <b/>
        <u/>
        <sz val="11"/>
        <color rgb="FF0070C0"/>
        <rFont val="Arial"/>
        <family val="2"/>
      </rPr>
      <t>Endowment Fund</t>
    </r>
    <r>
      <rPr>
        <b/>
        <u/>
        <sz val="11"/>
        <rFont val="Arial"/>
        <family val="2"/>
      </rPr>
      <t xml:space="preserve"> only</t>
    </r>
    <r>
      <rPr>
        <sz val="9"/>
        <rFont val="Arial"/>
        <family val="2"/>
      </rPr>
      <t xml:space="preserve"> (new 12/20/18)</t>
    </r>
  </si>
  <si>
    <r>
      <rPr>
        <b/>
        <u/>
        <sz val="11"/>
        <rFont val="Arial"/>
        <family val="2"/>
      </rPr>
      <t>Acct. #4 -</t>
    </r>
    <r>
      <rPr>
        <b/>
        <u/>
        <sz val="11"/>
        <color rgb="FF0070C0"/>
        <rFont val="Arial"/>
        <family val="2"/>
      </rPr>
      <t xml:space="preserve"> 2 Old Elm</t>
    </r>
    <r>
      <rPr>
        <b/>
        <u/>
        <sz val="11"/>
        <rFont val="Arial"/>
        <family val="2"/>
      </rPr>
      <t xml:space="preserve"> Construction</t>
    </r>
    <r>
      <rPr>
        <sz val="9"/>
        <rFont val="Arial"/>
        <family val="2"/>
      </rPr>
      <t xml:space="preserve"> (new 10/18/19)</t>
    </r>
  </si>
  <si>
    <r>
      <t xml:space="preserve">Acct. #2 - </t>
    </r>
    <r>
      <rPr>
        <b/>
        <u/>
        <sz val="11"/>
        <color rgb="FF0070C0"/>
        <rFont val="Arial"/>
        <family val="2"/>
      </rPr>
      <t>Building Fund</t>
    </r>
    <r>
      <rPr>
        <b/>
        <u/>
        <sz val="11"/>
        <rFont val="Arial"/>
        <family val="2"/>
      </rPr>
      <t xml:space="preserve"> only</t>
    </r>
    <r>
      <rPr>
        <sz val="9"/>
        <rFont val="Arial"/>
        <family val="2"/>
      </rPr>
      <t xml:space="preserve"> (new 12/12/18)</t>
    </r>
  </si>
  <si>
    <t xml:space="preserve">      at Citizens Bank has been moved into this account at Vanguard.</t>
  </si>
  <si>
    <t>Appeal 2019</t>
  </si>
  <si>
    <r>
      <t xml:space="preserve">The </t>
    </r>
    <r>
      <rPr>
        <u/>
        <sz val="9"/>
        <rFont val="Arial"/>
        <family val="2"/>
      </rPr>
      <t>total</t>
    </r>
    <r>
      <rPr>
        <sz val="9"/>
        <rFont val="Arial"/>
        <family val="2"/>
      </rPr>
      <t xml:space="preserve"> "</t>
    </r>
    <r>
      <rPr>
        <b/>
        <sz val="9"/>
        <rFont val="Arial"/>
        <family val="2"/>
      </rPr>
      <t>General Fund</t>
    </r>
    <r>
      <rPr>
        <sz val="9"/>
        <rFont val="Arial"/>
        <family val="2"/>
      </rPr>
      <t>" is the same as "Net Available Funds", the total at the bottom of Page 3.</t>
    </r>
  </si>
  <si>
    <r>
      <t xml:space="preserve">Acct. #1 - </t>
    </r>
    <r>
      <rPr>
        <b/>
        <u/>
        <sz val="11"/>
        <color rgb="FF0070C0"/>
        <rFont val="Arial"/>
        <family val="2"/>
      </rPr>
      <t>General Fund</t>
    </r>
    <r>
      <rPr>
        <u/>
        <sz val="9"/>
        <color rgb="FF0070C0"/>
        <rFont val="Arial"/>
        <family val="2"/>
      </rPr>
      <t xml:space="preserve"> </t>
    </r>
    <r>
      <rPr>
        <u/>
        <sz val="9"/>
        <rFont val="Arial"/>
        <family val="2"/>
      </rPr>
      <t>(  Mixed Purposes)</t>
    </r>
  </si>
  <si>
    <r>
      <t>Vanguard M'sex Canal Assoc Brokerage Acct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(new 10/18/19)</t>
    </r>
  </si>
  <si>
    <r>
      <t xml:space="preserve">SUMMARY OF OPERATING ASSETS  </t>
    </r>
    <r>
      <rPr>
        <b/>
        <sz val="11"/>
        <rFont val="Arial"/>
        <family val="2"/>
      </rPr>
      <t>(General Fund</t>
    </r>
    <r>
      <rPr>
        <sz val="11"/>
        <rFont val="Arial"/>
        <family val="2"/>
      </rPr>
      <t xml:space="preserve"> a/k/a </t>
    </r>
    <r>
      <rPr>
        <b/>
        <sz val="11"/>
        <rFont val="Arial"/>
        <family val="2"/>
      </rPr>
      <t>Current Expenses</t>
    </r>
    <r>
      <rPr>
        <sz val="11"/>
        <rFont val="Arial"/>
        <family val="2"/>
      </rPr>
      <t>)</t>
    </r>
  </si>
  <si>
    <t>The MCA's 2017 &amp; 2018 financial records were reviewed in April 2020, by Amy Phelan, CPA</t>
  </si>
  <si>
    <t xml:space="preserve"> were signed and sent to IRS on June 29, 2020, and to Massachusetts on June 30.</t>
  </si>
  <si>
    <t xml:space="preserve"> of Tonneson Co.  Final corrected IRS 990 for 2017 and 2018 and Mass form PC for 2018 </t>
  </si>
  <si>
    <r>
      <rPr>
        <b/>
        <sz val="9"/>
        <color theme="3" tint="0.39997558519241921"/>
        <rFont val="Arial"/>
        <family val="2"/>
      </rPr>
      <t>Note:</t>
    </r>
    <r>
      <rPr>
        <sz val="9"/>
        <color theme="3" tint="0.39997558519241921"/>
        <rFont val="Arial"/>
        <family val="2"/>
      </rPr>
      <t xml:space="preserve"> The "2 Old Elm" account </t>
    </r>
    <r>
      <rPr>
        <b/>
        <sz val="9"/>
        <color rgb="FFFF0000"/>
        <rFont val="Arial"/>
        <family val="2"/>
      </rPr>
      <t>no longer includes</t>
    </r>
    <r>
      <rPr>
        <sz val="9"/>
        <color theme="3" tint="0.39997558519241921"/>
        <rFont val="Arial"/>
        <family val="2"/>
      </rPr>
      <t xml:space="preserve"> any money remaining in Money Mkt #1</t>
    </r>
  </si>
  <si>
    <t>Appeal 2020</t>
  </si>
  <si>
    <r>
      <t xml:space="preserve">Citizen's Bank </t>
    </r>
    <r>
      <rPr>
        <b/>
        <sz val="10"/>
        <rFont val="Arial"/>
        <family val="2"/>
      </rPr>
      <t>checking account</t>
    </r>
  </si>
  <si>
    <r>
      <rPr>
        <b/>
        <sz val="9"/>
        <color rgb="FFFF0000"/>
        <rFont val="Arial"/>
        <family val="2"/>
      </rPr>
      <t xml:space="preserve">Neither </t>
    </r>
    <r>
      <rPr>
        <sz val="9"/>
        <color rgb="FFFF0000"/>
        <rFont val="Arial"/>
        <family val="2"/>
      </rPr>
      <t>Citizens Bank Money Market account</t>
    </r>
    <r>
      <rPr>
        <b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includes</t>
    </r>
    <r>
      <rPr>
        <b/>
        <sz val="9"/>
        <color rgb="FFFF0000"/>
        <rFont val="Arial"/>
        <family val="2"/>
      </rPr>
      <t xml:space="preserve"> any</t>
    </r>
    <r>
      <rPr>
        <sz val="9"/>
        <color rgb="FFFF0000"/>
        <rFont val="Arial"/>
        <family val="2"/>
      </rPr>
      <t xml:space="preserve"> money from the "2 Old Elm St." account.   </t>
    </r>
  </si>
  <si>
    <r>
      <rPr>
        <b/>
        <sz val="10"/>
        <rFont val="Arial"/>
        <family val="2"/>
      </rPr>
      <t xml:space="preserve">New Museum Bldg Fund </t>
    </r>
    <r>
      <rPr>
        <sz val="10"/>
        <rFont val="Arial"/>
        <family val="2"/>
      </rPr>
      <t>(not incl.Money Mkt.)</t>
    </r>
  </si>
  <si>
    <r>
      <rPr>
        <b/>
        <u/>
        <sz val="10"/>
        <rFont val="Arial"/>
        <family val="2"/>
      </rPr>
      <t>New Museum Bldg Fund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(in </t>
    </r>
    <r>
      <rPr>
        <u/>
        <sz val="8"/>
        <rFont val="Arial"/>
        <family val="2"/>
      </rPr>
      <t>addition</t>
    </r>
    <r>
      <rPr>
        <sz val="8"/>
        <rFont val="Arial"/>
        <family val="2"/>
      </rPr>
      <t xml:space="preserve"> to Citizens Money Mkt. acct. #2.)</t>
    </r>
  </si>
  <si>
    <r>
      <rPr>
        <u/>
        <sz val="10"/>
        <color theme="1"/>
        <rFont val="Arial"/>
        <family val="2"/>
      </rPr>
      <t>"2 Old Elm work"</t>
    </r>
    <r>
      <rPr>
        <sz val="10"/>
        <color theme="1"/>
        <rFont val="Arial"/>
        <family val="2"/>
      </rPr>
      <t xml:space="preserve"> account's</t>
    </r>
    <r>
      <rPr>
        <b/>
        <sz val="10"/>
        <color theme="1"/>
        <rFont val="Arial"/>
        <family val="2"/>
      </rPr>
      <t xml:space="preserve"> remaining balance</t>
    </r>
  </si>
  <si>
    <t>The MCA's records for FY2019 (5/1/19-4/30/2020) were reviewed in March 2021, by Rich</t>
  </si>
  <si>
    <t xml:space="preserve">March 15, 2021 deadline.  </t>
  </si>
  <si>
    <t xml:space="preserve">Tonneson + Co has requested one-time exemption from audit for M.C.A. provided that </t>
  </si>
  <si>
    <t xml:space="preserve">Eagleston of Tonneson + Co.   IRS 990 and Mass PC reports were filed on the extended </t>
  </si>
  <si>
    <t>current Year (ending April 30, 2021) receipts are less than $500,000.  I believe that they are.</t>
  </si>
  <si>
    <t xml:space="preserve">   current short-staffing issues.  She is looking into it.</t>
  </si>
  <si>
    <t>6/28/21: Amy recommends we do NOT pay while she continues to attempt to contact IRS.</t>
  </si>
  <si>
    <t>IRS has assessed a Tax Penalty, $5900 plus interest against Middlesex Canal Association</t>
  </si>
  <si>
    <t>Appeal 2021</t>
  </si>
  <si>
    <t xml:space="preserve"> </t>
  </si>
  <si>
    <t>2021 Museum Fund amount reduced by $225 on 3/1/22 to account for double counting posting error on 12/31/2021 RBS</t>
  </si>
  <si>
    <t xml:space="preserve">Rich Eagleston and Amy Phelan of Tonneson + Co. prepared financial statements and tax </t>
  </si>
  <si>
    <t xml:space="preserve">reports (IRS 990 + Mass PC)  for FY 2021 (5/1/21-4/30/22). These were filed 3/14/22, the day </t>
  </si>
  <si>
    <t>On 9/27/21,  IRS sent reminder on overdue Y/E 4/30/2019.  We copied CPA.</t>
  </si>
  <si>
    <t>before due.  "3ABC" real estate tax exempions were filed with towns on 3/16 (due 3/30)</t>
  </si>
  <si>
    <t>12/6/21 - 4/22/22</t>
  </si>
  <si>
    <r>
      <rPr>
        <b/>
        <sz val="10"/>
        <color rgb="FF0070C0"/>
        <rFont val="Arial"/>
        <family val="2"/>
      </rPr>
      <t>Note:</t>
    </r>
    <r>
      <rPr>
        <sz val="10"/>
        <color rgb="FF0070C0"/>
        <rFont val="Arial"/>
        <family val="2"/>
      </rPr>
      <t xml:space="preserve"> interest on grants has been retained in the General Fund</t>
    </r>
  </si>
  <si>
    <t>2020, noting a problem with our form PC for 2019.  I thought this was satisfied years ago.</t>
  </si>
  <si>
    <t>8/10/22 I proveded it to CPA the paper and eFiles for our 2021-2022 taxes.</t>
  </si>
  <si>
    <t>9/1/2022.  Mr. Eagleston,CPA at tonneson+co says he hopes to have our taxes done by year end.</t>
  </si>
  <si>
    <t>1/5/2019 The MCA's financial records were audited on January 5, 2019, by Howard Winkler.</t>
  </si>
  <si>
    <t>On 9/17/22,  IRS sent rejection of 990EZ Y/E 4/30/2019.  We provided the letter to CPA.</t>
  </si>
  <si>
    <t xml:space="preserve"> Billerica CPC Remaining balance</t>
  </si>
  <si>
    <t xml:space="preserve"> Currently,  all "General Fund" only.</t>
  </si>
  <si>
    <r>
      <rPr>
        <b/>
        <u/>
        <sz val="10"/>
        <rFont val="Arial"/>
        <family val="2"/>
      </rPr>
      <t>Unrestricted</t>
    </r>
    <r>
      <rPr>
        <sz val="10"/>
        <rFont val="Arial"/>
        <family val="2"/>
      </rPr>
      <t xml:space="preserve"> Gen'l Fund in Citizen's Bank </t>
    </r>
    <r>
      <rPr>
        <b/>
        <sz val="10"/>
        <rFont val="Arial"/>
        <family val="2"/>
      </rPr>
      <t>Money Mkt acct #1</t>
    </r>
    <r>
      <rPr>
        <sz val="10"/>
        <rFont val="Arial"/>
        <family val="2"/>
      </rPr>
      <t>:</t>
    </r>
  </si>
  <si>
    <t>On 10/1/22,  IRS sent reminder on overdue Y/E 4/30/2019.  We copied CPA.</t>
  </si>
  <si>
    <t>Appeal 2022</t>
  </si>
  <si>
    <r>
      <t xml:space="preserve">Town of </t>
    </r>
    <r>
      <rPr>
        <b/>
        <sz val="10"/>
        <rFont val="Arial"/>
        <family val="2"/>
      </rPr>
      <t>Billerica  CPC</t>
    </r>
    <r>
      <rPr>
        <sz val="9"/>
        <rFont val="Arial"/>
        <family val="2"/>
      </rPr>
      <t xml:space="preserve">:  Award - Museum </t>
    </r>
    <r>
      <rPr>
        <b/>
        <sz val="8"/>
        <rFont val="Arial"/>
        <family val="2"/>
      </rPr>
      <t xml:space="preserve"> </t>
    </r>
    <r>
      <rPr>
        <sz val="9"/>
        <rFont val="Arial"/>
        <family val="2"/>
      </rPr>
      <t xml:space="preserve">Construction  </t>
    </r>
  </si>
  <si>
    <t>On 9/17/2022 form "180npcar"due by 11/1/2022 was mailed to the Mass Secretary of State's office.</t>
  </si>
  <si>
    <t>It was returned by USPS as "undeliverable" on 11/13/22.  Re-mailed on 11//14.   The filing fee</t>
  </si>
  <si>
    <t>check was deposited to the Mass Sec of State account on 11/23/2022.</t>
  </si>
  <si>
    <r>
      <t xml:space="preserve"> Unspent  "FY 23 / 3rd Award final" 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(rec'd 11/10)</t>
    </r>
  </si>
  <si>
    <r>
      <t xml:space="preserve">OBLIGATIONS </t>
    </r>
    <r>
      <rPr>
        <sz val="9"/>
        <rFont val="Arial"/>
        <family val="2"/>
      </rPr>
      <t xml:space="preserve">(part of checkbook balance, but </t>
    </r>
    <r>
      <rPr>
        <b/>
        <u/>
        <sz val="9"/>
        <rFont val="Arial"/>
        <family val="2"/>
      </rPr>
      <t>not</t>
    </r>
    <r>
      <rPr>
        <sz val="9"/>
        <rFont val="Arial"/>
        <family val="2"/>
      </rPr>
      <t xml:space="preserve"> Genl Fund):</t>
    </r>
  </si>
  <si>
    <t>a person at IRS.  The IRS maintains that MCA owes the tax penalty plus interest.</t>
  </si>
  <si>
    <t>Amy will attempt to contact somebody else in hope of a different opinion.</t>
  </si>
  <si>
    <t>2/2/23 Spoke to Amy Phelan of Tonneson via phone.  She was finally able to connect with a</t>
  </si>
  <si>
    <t>3ABC tax forms are due (with extension to Wilmington and Billerica assesors by 3/31/23.</t>
  </si>
  <si>
    <t xml:space="preserve">3ABC depends on Mass PC and IRS 990  both of which are due by 3/15/23. </t>
  </si>
  <si>
    <r>
      <t xml:space="preserve">for failure to file form IRS 990 for </t>
    </r>
    <r>
      <rPr>
        <b/>
        <sz val="10"/>
        <color rgb="FFFF0000"/>
        <rFont val="Arial"/>
        <family val="2"/>
      </rPr>
      <t>Fiscal Year ending April 30, 2019</t>
    </r>
    <r>
      <rPr>
        <sz val="10"/>
        <color rgb="FFFF0000"/>
        <rFont val="Arial"/>
        <family val="2"/>
      </rPr>
      <t>.</t>
    </r>
  </si>
  <si>
    <r>
      <t xml:space="preserve">Amy Phelan, CPA of Tonneson+Co believes this is an </t>
    </r>
    <r>
      <rPr>
        <u/>
        <sz val="10"/>
        <color rgb="FFFF0000"/>
        <rFont val="Arial"/>
        <family val="2"/>
      </rPr>
      <t>IRS</t>
    </r>
    <r>
      <rPr>
        <sz val="10"/>
        <color rgb="FFFF0000"/>
        <rFont val="Arial"/>
        <family val="2"/>
      </rPr>
      <t xml:space="preserve"> error caused by their </t>
    </r>
  </si>
  <si>
    <r>
      <t xml:space="preserve">On 7/9/2022 we received a letter from the </t>
    </r>
    <r>
      <rPr>
        <b/>
        <sz val="9"/>
        <color rgb="FFFF0000"/>
        <rFont val="Arial"/>
        <family val="2"/>
      </rPr>
      <t>Mass. Attourney General's office</t>
    </r>
    <r>
      <rPr>
        <sz val="9"/>
        <color rgb="FFFF0000"/>
        <rFont val="Arial"/>
        <family val="2"/>
      </rPr>
      <t xml:space="preserve"> dated January 6,</t>
    </r>
  </si>
  <si>
    <t xml:space="preserve">3/13/23 FY 4/30/22 Mass PC mailed to Mass Atty Genl.  </t>
  </si>
  <si>
    <t>3/15/23  Billerica Assessors objected to our 3ABC, mistakenly thinking we had submitted it for a prior year.</t>
  </si>
  <si>
    <r>
      <t xml:space="preserve">   </t>
    </r>
    <r>
      <rPr>
        <b/>
        <sz val="9"/>
        <color rgb="FFFF0000"/>
        <rFont val="Arial"/>
        <family val="2"/>
      </rPr>
      <t xml:space="preserve"> *</t>
    </r>
    <r>
      <rPr>
        <b/>
        <sz val="9"/>
        <rFont val="Arial"/>
        <family val="2"/>
      </rPr>
      <t xml:space="preserve"> Pre-paid Reardon Room rentals: </t>
    </r>
    <r>
      <rPr>
        <b/>
        <sz val="9"/>
        <color rgb="FFFF0000"/>
        <rFont val="Arial"/>
        <family val="2"/>
      </rPr>
      <t>none.</t>
    </r>
  </si>
  <si>
    <t>3ABC tax forms were provided to Wilmington and Billerica assesors on 3/13/23.</t>
  </si>
  <si>
    <r>
      <t xml:space="preserve">FINANCIAL ACCOUNTING    (page 1 of 6: Monthly </t>
    </r>
    <r>
      <rPr>
        <b/>
        <sz val="14"/>
        <rFont val="Arial"/>
        <family val="2"/>
      </rPr>
      <t>Income and Expenses</t>
    </r>
    <r>
      <rPr>
        <sz val="12"/>
        <rFont val="Arial"/>
        <family val="2"/>
      </rPr>
      <t xml:space="preserve"> )</t>
    </r>
  </si>
  <si>
    <r>
      <t xml:space="preserve">FINANCIAL ACCOUNTING (page 2 of 6, </t>
    </r>
    <r>
      <rPr>
        <b/>
        <sz val="12"/>
        <color rgb="FF0070C0"/>
        <rFont val="Arial"/>
        <family val="2"/>
      </rPr>
      <t>investment accounts</t>
    </r>
    <r>
      <rPr>
        <b/>
        <sz val="12"/>
        <rFont val="Arial"/>
        <family val="2"/>
      </rPr>
      <t xml:space="preserve"> </t>
    </r>
    <r>
      <rPr>
        <sz val="11"/>
        <rFont val="Arial"/>
        <family val="2"/>
      </rPr>
      <t>)</t>
    </r>
  </si>
  <si>
    <r>
      <t xml:space="preserve">FINANCIAL ACCOUNTING (page 3 of 6, </t>
    </r>
    <r>
      <rPr>
        <b/>
        <sz val="14"/>
        <rFont val="Arial"/>
        <family val="2"/>
      </rPr>
      <t>Obligations</t>
    </r>
    <r>
      <rPr>
        <sz val="12"/>
        <rFont val="Arial"/>
        <family val="2"/>
      </rPr>
      <t>, Net available funds)</t>
    </r>
  </si>
  <si>
    <r>
      <t xml:space="preserve">FINANCIAL ACCOUNTING (page 4 of 6, </t>
    </r>
    <r>
      <rPr>
        <b/>
        <sz val="14"/>
        <rFont val="Arial"/>
        <family val="2"/>
      </rPr>
      <t>Annual Appeal</t>
    </r>
    <r>
      <rPr>
        <sz val="12"/>
        <rFont val="Arial"/>
        <family val="2"/>
      </rPr>
      <t>, with designated purposes)</t>
    </r>
  </si>
  <si>
    <r>
      <t>FINANCIAL ACCOUNTING (pages 5 and 6 of 6 ,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Tax information</t>
    </r>
    <r>
      <rPr>
        <sz val="10"/>
        <rFont val="Arial"/>
        <family val="2"/>
      </rPr>
      <t>, current and prior fiscal years)</t>
    </r>
  </si>
  <si>
    <t>3/11/23 FY 4/30/22  IRS 990 filing authorization mailed to Tonneson</t>
  </si>
  <si>
    <t>On 6/10/2022 we received a copy of letter from Mass. Attourney General's office dated January 16, 2020</t>
  </si>
  <si>
    <r>
      <rPr>
        <b/>
        <sz val="9"/>
        <color rgb="FFFF0000"/>
        <rFont val="Calibri"/>
        <family val="2"/>
        <scheme val="minor"/>
      </rPr>
      <t>6/12/23</t>
    </r>
    <r>
      <rPr>
        <sz val="9"/>
        <color rgb="FFFF0000"/>
        <rFont val="Calibri"/>
        <family val="2"/>
        <scheme val="minor"/>
      </rPr>
      <t xml:space="preserve"> I proveded the letter to CPA along with the paper and eFiles for our 2022-2023 taxes.</t>
    </r>
  </si>
  <si>
    <r>
      <rPr>
        <b/>
        <sz val="10"/>
        <rFont val="Arial"/>
        <family val="2"/>
      </rPr>
      <t>Education Program</t>
    </r>
    <r>
      <rPr>
        <sz val="10"/>
        <rFont val="Arial"/>
        <family val="2"/>
      </rPr>
      <t xml:space="preserve">  (Barker Fund) remaining balance</t>
    </r>
  </si>
  <si>
    <r>
      <t>FINANCIAL ACCOUNTING (page 6 of 6 ,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Tax information</t>
    </r>
    <r>
      <rPr>
        <sz val="10"/>
        <rFont val="Arial"/>
        <family val="2"/>
      </rPr>
      <t>, current and prior fiscal years)</t>
    </r>
  </si>
  <si>
    <t xml:space="preserve">6/12/23 I delivered my records to Rich Eagleston's office at Tonneson CPA so they can prepare Mass PC </t>
  </si>
  <si>
    <t xml:space="preserve">and IRS 990 for FY ending 4/30/22.     Given the large $$$ amounts received for work on 2 Old Elm Street,  </t>
  </si>
  <si>
    <t>I expect that both state and federal authorities will require a formal audit.</t>
  </si>
  <si>
    <t>8/1/23 Email to Rich Eagleston's office at Tonneson CPA requesting update if any.</t>
  </si>
  <si>
    <t>Aug. 09</t>
  </si>
  <si>
    <t>Receipt of gift 465 shs of DEERE stock (anonymous donor)</t>
  </si>
  <si>
    <t>12/8/22 - 8/17/23</t>
  </si>
  <si>
    <t>Value as of date of gift = $202, 781.85</t>
  </si>
  <si>
    <t>Value as of September 1st = $193,272.60</t>
  </si>
  <si>
    <t>8/9/23 Met briefly with Rich Eagleston at Tonneson to retrieve our paper records.</t>
  </si>
  <si>
    <r>
      <t xml:space="preserve">As of 8/9/2023 contains Endow. Fund $ in </t>
    </r>
    <r>
      <rPr>
        <b/>
        <sz val="9"/>
        <rFont val="Arial"/>
        <family val="2"/>
      </rPr>
      <t>CD</t>
    </r>
    <r>
      <rPr>
        <sz val="9"/>
        <rFont val="Arial"/>
        <family val="2"/>
      </rPr>
      <t xml:space="preserve">, Building Fund assets in </t>
    </r>
    <r>
      <rPr>
        <b/>
        <sz val="9"/>
        <rFont val="Arial"/>
        <family val="2"/>
      </rPr>
      <t>stock</t>
    </r>
    <r>
      <rPr>
        <sz val="9"/>
        <rFont val="Arial"/>
        <family val="2"/>
      </rPr>
      <t>:</t>
    </r>
  </si>
  <si>
    <r>
      <t xml:space="preserve">Gift of stock to "2 Old Elm" Building Fund  </t>
    </r>
    <r>
      <rPr>
        <b/>
        <sz val="8"/>
        <rFont val="Arial"/>
        <family val="2"/>
      </rPr>
      <t>(8/6)</t>
    </r>
  </si>
  <si>
    <r>
      <t xml:space="preserve">       =  465 shares DEERE &amp; CO</t>
    </r>
    <r>
      <rPr>
        <b/>
        <sz val="8"/>
        <rFont val="Arial"/>
        <family val="2"/>
      </rPr>
      <t xml:space="preserve"> valued at $202,781.85</t>
    </r>
  </si>
  <si>
    <t>9/7/23 Mailed signed Engagement Letter to P. Kerner at Toneson.</t>
  </si>
  <si>
    <t>On 10/12/23,  Due to the recommendation of six employees of Citizens Bank, following the third attack</t>
  </si>
  <si>
    <t>since June against our checking accout.  We closed our account, opened a new one, and transferred</t>
  </si>
  <si>
    <t>the balance.  New checks will be printed.  Manual records were transferred to a new ledger book.</t>
  </si>
  <si>
    <t>Gift to "2 Old Elm" Building Fund on 8/6/2023 of 465 shares DEERE &amp; CO valued at $202,781.85 (8/6)</t>
  </si>
  <si>
    <t xml:space="preserve">Sale of 230 shs DEERE (9/21) from our Vanguard account for $91,776.17 </t>
  </si>
  <si>
    <r>
      <t xml:space="preserve">Deposit  $90,053.17 on </t>
    </r>
    <r>
      <rPr>
        <b/>
        <sz val="8"/>
        <color theme="4" tint="-0.249977111117893"/>
        <rFont val="Arial"/>
        <family val="2"/>
      </rPr>
      <t>(10/4)</t>
    </r>
    <r>
      <rPr>
        <sz val="8"/>
        <color theme="4" tint="-0.249977111117893"/>
        <rFont val="Arial"/>
        <family val="2"/>
      </rPr>
      <t xml:space="preserve"> to Building Fund:net sale proceeds </t>
    </r>
  </si>
  <si>
    <r>
      <rPr>
        <b/>
        <sz val="8"/>
        <rFont val="Arial"/>
        <family val="2"/>
      </rPr>
      <t>Sale of 230</t>
    </r>
    <r>
      <rPr>
        <sz val="8"/>
        <rFont val="Arial"/>
        <family val="2"/>
      </rPr>
      <t xml:space="preserve"> shs DEERE </t>
    </r>
    <r>
      <rPr>
        <b/>
        <sz val="8"/>
        <rFont val="Arial"/>
        <family val="2"/>
      </rPr>
      <t>(on 9/21)</t>
    </r>
    <r>
      <rPr>
        <sz val="8"/>
        <rFont val="Arial"/>
        <family val="2"/>
      </rPr>
      <t xml:space="preserve"> for $91,776.17 in Vanguard</t>
    </r>
  </si>
  <si>
    <t>Less $1723 held at Vanguard and now designated "Endowment Fund"</t>
  </si>
  <si>
    <t xml:space="preserve">   instead of Building Fund.  Offset by $1723 Endowment to Building </t>
  </si>
  <si>
    <t xml:space="preserve">   re-designation in General Fund oblicagions (See page 3,)</t>
  </si>
  <si>
    <t>no bill to date</t>
  </si>
  <si>
    <t>Total (net) Obligations to MCA checking account</t>
  </si>
  <si>
    <t>On 10/1/23,  IRS sent reminder on overdue Y/E 4/30/2019.  We copied CPA.</t>
  </si>
  <si>
    <t>On 10/1/23,  IRS sent letter approving filing extension for Y/E 4/30/2022 to 3/15/224.  We copied CPA.</t>
  </si>
  <si>
    <r>
      <t xml:space="preserve">Intended purpose = </t>
    </r>
    <r>
      <rPr>
        <b/>
        <sz val="10"/>
        <color rgb="FFFF0000"/>
        <rFont val="Arial"/>
        <family val="2"/>
      </rPr>
      <t xml:space="preserve">2 Old Elm Street work </t>
    </r>
    <r>
      <rPr>
        <b/>
        <sz val="9"/>
        <color rgb="FFFF0000"/>
        <rFont val="Arial"/>
        <family val="2"/>
      </rPr>
      <t>/ Building Fund</t>
    </r>
  </si>
  <si>
    <r>
      <t>235 shs DEERE &amp; Co remain in Vanguard Account</t>
    </r>
    <r>
      <rPr>
        <b/>
        <sz val="10"/>
        <rFont val="Arial"/>
        <family val="2"/>
      </rPr>
      <t xml:space="preserve"> for the Building Fund until sold</t>
    </r>
  </si>
  <si>
    <t xml:space="preserve">FOR PERIOD FROM October 17, 2023 to November 30, 2023 </t>
  </si>
  <si>
    <t>CITIZ BK CHK ACCT October 17, 2023</t>
  </si>
  <si>
    <r>
      <t>OPERATING ASSETS (</t>
    </r>
    <r>
      <rPr>
        <b/>
        <u/>
        <sz val="10"/>
        <rFont val="Arial"/>
        <family val="2"/>
      </rPr>
      <t>BEFORE</t>
    </r>
    <r>
      <rPr>
        <b/>
        <sz val="10"/>
        <rFont val="Arial"/>
        <family val="2"/>
      </rPr>
      <t xml:space="preserve"> </t>
    </r>
    <r>
      <rPr>
        <sz val="9"/>
        <rFont val="Arial"/>
        <family val="2"/>
      </rPr>
      <t>OBLIGATIONS)</t>
    </r>
    <r>
      <rPr>
        <sz val="11"/>
        <rFont val="Arial"/>
        <family val="2"/>
      </rPr>
      <t xml:space="preserve">: </t>
    </r>
    <r>
      <rPr>
        <b/>
        <sz val="11"/>
        <rFont val="Arial"/>
        <family val="2"/>
      </rPr>
      <t>November 30,</t>
    </r>
    <r>
      <rPr>
        <sz val="11"/>
        <rFont val="Arial"/>
        <family val="2"/>
      </rPr>
      <t xml:space="preserve"> 2023</t>
    </r>
  </si>
  <si>
    <t>October/November changes</t>
  </si>
  <si>
    <r>
      <t xml:space="preserve">NET OPERATING ASSETS </t>
    </r>
    <r>
      <rPr>
        <sz val="11"/>
        <rFont val="Arial"/>
        <family val="2"/>
      </rPr>
      <t xml:space="preserve"> (a/k/a </t>
    </r>
    <r>
      <rPr>
        <b/>
        <i/>
        <sz val="11"/>
        <color rgb="FF0070C0"/>
        <rFont val="Arial"/>
        <family val="2"/>
      </rPr>
      <t>"General Fund"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 xml:space="preserve"> November 30, 2023</t>
    </r>
  </si>
  <si>
    <r>
      <t xml:space="preserve"> - Phelan Engineering-</t>
    </r>
    <r>
      <rPr>
        <sz val="9"/>
        <rFont val="Arial"/>
        <family val="2"/>
      </rPr>
      <t xml:space="preserve">inv 17196-34 </t>
    </r>
    <r>
      <rPr>
        <b/>
        <sz val="8"/>
        <rFont val="Arial"/>
        <family val="2"/>
      </rPr>
      <t xml:space="preserve"> (10/17)</t>
    </r>
  </si>
  <si>
    <r>
      <t xml:space="preserve"> - Caveney Architect. Collab. - inv 1807-01-22</t>
    </r>
    <r>
      <rPr>
        <b/>
        <sz val="8"/>
        <rFont val="Arial"/>
        <family val="2"/>
      </rPr>
      <t xml:space="preserve"> (10/17)</t>
    </r>
  </si>
  <si>
    <t>CITIZ BK CHK ACCT November 30, 2023</t>
  </si>
  <si>
    <r>
      <t xml:space="preserve">Outstanding checks </t>
    </r>
    <r>
      <rPr>
        <sz val="9"/>
        <rFont val="Arial"/>
        <family val="2"/>
      </rPr>
      <t>(as of 11/30/23)</t>
    </r>
  </si>
  <si>
    <r>
      <t xml:space="preserve"> - to Wm.Cogley Construction - inv 23/293 </t>
    </r>
    <r>
      <rPr>
        <b/>
        <sz val="8"/>
        <rFont val="Arial"/>
        <family val="2"/>
      </rPr>
      <t>(10/17)</t>
    </r>
  </si>
  <si>
    <r>
      <t xml:space="preserve"> - to Wm.Cogley Construction - inv 23/292 </t>
    </r>
    <r>
      <rPr>
        <b/>
        <sz val="8"/>
        <rFont val="Arial"/>
        <family val="2"/>
      </rPr>
      <t>(10/17)</t>
    </r>
  </si>
  <si>
    <r>
      <rPr>
        <sz val="8"/>
        <rFont val="Arial"/>
        <family val="2"/>
      </rPr>
      <t>R. Winters -reimb. postage:  "T. Topics"</t>
    </r>
    <r>
      <rPr>
        <sz val="9"/>
        <rFont val="Arial"/>
        <family val="2"/>
      </rPr>
      <t xml:space="preserve"> </t>
    </r>
    <r>
      <rPr>
        <b/>
        <sz val="8"/>
        <rFont val="Arial"/>
        <family val="2"/>
      </rPr>
      <t>(10/22)</t>
    </r>
  </si>
  <si>
    <r>
      <rPr>
        <sz val="8"/>
        <rFont val="Arial"/>
        <family val="2"/>
      </rPr>
      <t>Fenway Group - printing:  "Towpath Topics"</t>
    </r>
    <r>
      <rPr>
        <sz val="9"/>
        <rFont val="Arial"/>
        <family val="2"/>
      </rPr>
      <t xml:space="preserve"> </t>
    </r>
    <r>
      <rPr>
        <b/>
        <sz val="8"/>
        <rFont val="Arial"/>
        <family val="2"/>
      </rPr>
      <t>(10/22)</t>
    </r>
  </si>
  <si>
    <r>
      <t>Faulkner Mills Corp-</t>
    </r>
    <r>
      <rPr>
        <sz val="8"/>
        <rFont val="Arial"/>
        <family val="2"/>
      </rPr>
      <t>museum rent-</t>
    </r>
    <r>
      <rPr>
        <b/>
        <sz val="9"/>
        <rFont val="Arial"/>
        <family val="2"/>
      </rPr>
      <t>Nov.</t>
    </r>
    <r>
      <rPr>
        <sz val="8"/>
        <rFont val="Arial"/>
        <family val="2"/>
      </rPr>
      <t xml:space="preserve"> </t>
    </r>
    <r>
      <rPr>
        <b/>
        <sz val="8"/>
        <color theme="1"/>
        <rFont val="Arial"/>
        <family val="2"/>
      </rPr>
      <t>(10/30)</t>
    </r>
  </si>
  <si>
    <r>
      <t>IRS penalty and interest re: 2019 form 990</t>
    </r>
    <r>
      <rPr>
        <b/>
        <sz val="8"/>
        <color theme="1"/>
        <rFont val="Arial"/>
        <family val="2"/>
      </rPr>
      <t xml:space="preserve"> (10/27)</t>
    </r>
  </si>
  <si>
    <t>On 10/27/23,  Discussed outstanding IRS pentalty w/Amy Phelan at Tonneson CPA. Amy advised that we</t>
  </si>
  <si>
    <t>pay it.   Advised Director B. Bigwood of Amy's opinion . Betty agreed that we pay it. Paid IRS on 10/27.</t>
  </si>
  <si>
    <r>
      <t xml:space="preserve"> - MBL Land Development &amp; Permit. Corp </t>
    </r>
    <r>
      <rPr>
        <b/>
        <sz val="8"/>
        <rFont val="Arial"/>
        <family val="2"/>
      </rPr>
      <t>(11/3)</t>
    </r>
  </si>
  <si>
    <r>
      <t xml:space="preserve"> - Phelan Engineering-</t>
    </r>
    <r>
      <rPr>
        <sz val="9"/>
        <rFont val="Arial"/>
        <family val="2"/>
      </rPr>
      <t xml:space="preserve">inv 17196-35 </t>
    </r>
    <r>
      <rPr>
        <b/>
        <sz val="8"/>
        <rFont val="Arial"/>
        <family val="2"/>
      </rPr>
      <t xml:space="preserve"> (11/3)</t>
    </r>
  </si>
  <si>
    <r>
      <t>Dues depositied by Memb. Secretary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(11/3)</t>
    </r>
  </si>
  <si>
    <t>from 10-2-23 to 11-5-2023</t>
  </si>
  <si>
    <r>
      <t xml:space="preserve">Sale: 1 Incredible Ditch </t>
    </r>
    <r>
      <rPr>
        <b/>
        <i/>
        <sz val="9"/>
        <rFont val="Arial"/>
        <family val="2"/>
      </rPr>
      <t>(10/22)</t>
    </r>
  </si>
  <si>
    <r>
      <t xml:space="preserve">Sale: 1 Hoxie Map </t>
    </r>
    <r>
      <rPr>
        <b/>
        <i/>
        <sz val="8"/>
        <rFont val="Arial"/>
        <family val="2"/>
      </rPr>
      <t>(10/22)</t>
    </r>
  </si>
  <si>
    <r>
      <t xml:space="preserve">Soda can deposit redemption </t>
    </r>
    <r>
      <rPr>
        <b/>
        <sz val="8"/>
        <rFont val="Arial"/>
        <family val="2"/>
      </rPr>
      <t>(11/6)</t>
    </r>
  </si>
  <si>
    <r>
      <t xml:space="preserve">Sale: 6 post cards </t>
    </r>
    <r>
      <rPr>
        <b/>
        <i/>
        <sz val="8"/>
        <rFont val="Arial"/>
        <family val="2"/>
      </rPr>
      <t>(11/4)</t>
    </r>
  </si>
  <si>
    <r>
      <t xml:space="preserve">from Woburn Public Library for J.Breen's lecture </t>
    </r>
    <r>
      <rPr>
        <b/>
        <sz val="8"/>
        <rFont val="Arial"/>
        <family val="2"/>
      </rPr>
      <t>(10/10)</t>
    </r>
  </si>
  <si>
    <r>
      <t xml:space="preserve"> - to Wm.Cogley Construction - inv 23/296 </t>
    </r>
    <r>
      <rPr>
        <b/>
        <sz val="8"/>
        <rFont val="Arial"/>
        <family val="2"/>
      </rPr>
      <t>(11/6)</t>
    </r>
  </si>
  <si>
    <r>
      <rPr>
        <sz val="9"/>
        <rFont val="Arial"/>
        <family val="2"/>
      </rPr>
      <t>Sale: 1 Christmas ornament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(11/10)</t>
    </r>
  </si>
  <si>
    <r>
      <t xml:space="preserve">Tonneson + co CPA IRS 990 and Mass PC </t>
    </r>
    <r>
      <rPr>
        <b/>
        <sz val="8"/>
        <rFont val="Arial"/>
        <family val="2"/>
      </rPr>
      <t>(11/12)</t>
    </r>
  </si>
  <si>
    <r>
      <t xml:space="preserve"> - Assured Partners Insurance renew on 2 Old Elm</t>
    </r>
    <r>
      <rPr>
        <b/>
        <sz val="8"/>
        <rFont val="Arial"/>
        <family val="2"/>
      </rPr>
      <t>(11/15)</t>
    </r>
  </si>
  <si>
    <r>
      <t>Faulkner Mills Corp-</t>
    </r>
    <r>
      <rPr>
        <sz val="8"/>
        <rFont val="Arial"/>
        <family val="2"/>
      </rPr>
      <t>museum rent-</t>
    </r>
    <r>
      <rPr>
        <b/>
        <sz val="9"/>
        <rFont val="Arial"/>
        <family val="2"/>
      </rPr>
      <t>Dec.</t>
    </r>
    <r>
      <rPr>
        <sz val="8"/>
        <rFont val="Arial"/>
        <family val="2"/>
      </rPr>
      <t xml:space="preserve"> </t>
    </r>
    <r>
      <rPr>
        <b/>
        <sz val="8"/>
        <color theme="1"/>
        <rFont val="Arial"/>
        <family val="2"/>
      </rPr>
      <t>(11/27)</t>
    </r>
  </si>
  <si>
    <r>
      <rPr>
        <sz val="9"/>
        <rFont val="Arial"/>
        <family val="2"/>
      </rPr>
      <t>Natiional Grid - 2 Old Elm</t>
    </r>
    <r>
      <rPr>
        <b/>
        <sz val="8"/>
        <rFont val="Arial"/>
        <family val="2"/>
      </rPr>
      <t xml:space="preserve"> for Sept., Oct., Nov.</t>
    </r>
  </si>
  <si>
    <r>
      <t xml:space="preserve">from Oxford &amp; Cambridge Society for Fall Walk </t>
    </r>
    <r>
      <rPr>
        <b/>
        <sz val="8"/>
        <rFont val="Arial"/>
        <family val="2"/>
      </rPr>
      <t>(10/24)</t>
    </r>
  </si>
  <si>
    <t>from 11-11-23 to 11-26-2023</t>
  </si>
  <si>
    <r>
      <t xml:space="preserve">Sale: 1 Incredible Ditch </t>
    </r>
    <r>
      <rPr>
        <b/>
        <i/>
        <sz val="9"/>
        <rFont val="Arial"/>
        <family val="2"/>
      </rPr>
      <t>(11/12)</t>
    </r>
  </si>
  <si>
    <r>
      <t xml:space="preserve">Sale: 1 Hoxie Map </t>
    </r>
    <r>
      <rPr>
        <b/>
        <i/>
        <sz val="8"/>
        <rFont val="Arial"/>
        <family val="2"/>
      </rPr>
      <t>(11/26)</t>
    </r>
  </si>
  <si>
    <r>
      <t xml:space="preserve">Sale: 1 Lewis Lawrence </t>
    </r>
    <r>
      <rPr>
        <b/>
        <i/>
        <sz val="8"/>
        <rFont val="Arial"/>
        <family val="2"/>
      </rPr>
      <t>(11/26)</t>
    </r>
  </si>
  <si>
    <r>
      <t xml:space="preserve">Sale: 1 "Journey Along" DVD </t>
    </r>
    <r>
      <rPr>
        <b/>
        <i/>
        <sz val="8"/>
        <rFont val="Arial"/>
        <family val="2"/>
      </rPr>
      <t>(11/26)</t>
    </r>
  </si>
  <si>
    <r>
      <t xml:space="preserve">Sale: 1 Clarke softcover </t>
    </r>
    <r>
      <rPr>
        <b/>
        <i/>
        <sz val="8"/>
        <rFont val="Arial"/>
        <family val="2"/>
      </rPr>
      <t>(11/26)</t>
    </r>
  </si>
  <si>
    <r>
      <t xml:space="preserve">Sale: 1 commerative stamped envelope </t>
    </r>
    <r>
      <rPr>
        <b/>
        <i/>
        <sz val="8"/>
        <rFont val="Arial"/>
        <family val="2"/>
      </rPr>
      <t>(11/26)</t>
    </r>
  </si>
  <si>
    <t>Available to income:</t>
  </si>
  <si>
    <t>235 shs held at Vanguard, available for sale for benefit of the Building Fund,</t>
  </si>
  <si>
    <t>12/1/23 -</t>
  </si>
  <si>
    <t>Appeal 2023</t>
  </si>
  <si>
    <t>No Annual Appeal contributions received for either 2022 or 2023</t>
  </si>
  <si>
    <r>
      <t>CITIZ BK Money Mkt ACCT</t>
    </r>
    <r>
      <rPr>
        <sz val="10"/>
        <rFont val="Arial"/>
        <family val="2"/>
      </rPr>
      <t xml:space="preserve">  September 30, 2023</t>
    </r>
  </si>
  <si>
    <r>
      <t>October interest</t>
    </r>
    <r>
      <rPr>
        <b/>
        <sz val="11"/>
        <rFont val="Arial"/>
        <family val="2"/>
      </rPr>
      <t xml:space="preserve"> </t>
    </r>
    <r>
      <rPr>
        <b/>
        <sz val="8"/>
        <rFont val="Arial"/>
        <family val="2"/>
      </rPr>
      <t>(10/31)</t>
    </r>
  </si>
  <si>
    <r>
      <t>CITIZ BK Money Mkt  ACCT #1</t>
    </r>
    <r>
      <rPr>
        <b/>
        <sz val="9"/>
        <rFont val="Arial"/>
        <family val="2"/>
      </rPr>
      <t xml:space="preserve"> November 30, 2023</t>
    </r>
  </si>
  <si>
    <r>
      <t>November interest</t>
    </r>
    <r>
      <rPr>
        <b/>
        <sz val="11"/>
        <rFont val="Arial"/>
        <family val="2"/>
      </rPr>
      <t xml:space="preserve"> </t>
    </r>
    <r>
      <rPr>
        <b/>
        <sz val="8"/>
        <rFont val="Arial"/>
        <family val="2"/>
      </rPr>
      <t>(11/30)</t>
    </r>
  </si>
  <si>
    <r>
      <t>CITIZ BK Money Mkt  ACCT #2</t>
    </r>
    <r>
      <rPr>
        <b/>
        <sz val="9"/>
        <rFont val="Arial"/>
        <family val="2"/>
      </rPr>
      <t xml:space="preserve"> November 30, 2023</t>
    </r>
  </si>
  <si>
    <t>Our check #108 to United States Treasury for $6616.74 was cashed on 11/06/2023.</t>
  </si>
  <si>
    <t>11/12/23:  Interim bill for $10,000 (paid check #112 of 11/12/23 misstated bill was for FY 4/30/22</t>
  </si>
  <si>
    <t>Amy Phelan agrees that it was for work on current year, FY 4/30/23.</t>
  </si>
  <si>
    <r>
      <t>Faulkner Mills Corp-</t>
    </r>
    <r>
      <rPr>
        <sz val="8"/>
        <rFont val="Arial"/>
        <family val="2"/>
      </rPr>
      <t xml:space="preserve">museum rent-Dec. </t>
    </r>
    <r>
      <rPr>
        <b/>
        <sz val="8"/>
        <color theme="1"/>
        <rFont val="Arial"/>
        <family val="2"/>
      </rPr>
      <t>(11/27)</t>
    </r>
  </si>
  <si>
    <r>
      <t xml:space="preserve">Outstanding unpaid bills </t>
    </r>
    <r>
      <rPr>
        <sz val="9"/>
        <rFont val="Arial"/>
        <family val="2"/>
      </rPr>
      <t>(as of 11/30/23)</t>
    </r>
  </si>
  <si>
    <r>
      <t>Assured Partners Insurance on</t>
    </r>
    <r>
      <rPr>
        <b/>
        <sz val="9"/>
        <rFont val="Arial"/>
        <family val="2"/>
      </rPr>
      <t xml:space="preserve"> 2 Old Elm</t>
    </r>
    <r>
      <rPr>
        <sz val="8"/>
        <rFont val="Arial"/>
        <family val="2"/>
      </rPr>
      <t xml:space="preserve"> St. </t>
    </r>
    <r>
      <rPr>
        <b/>
        <sz val="8"/>
        <rFont val="Arial"/>
        <family val="2"/>
      </rPr>
      <t>(11/15)</t>
    </r>
  </si>
  <si>
    <r>
      <t>Phelan Engineering-</t>
    </r>
    <r>
      <rPr>
        <b/>
        <sz val="9"/>
        <rFont val="Arial"/>
        <family val="2"/>
      </rPr>
      <t>2 Old Elm</t>
    </r>
    <r>
      <rPr>
        <sz val="8"/>
        <rFont val="Arial"/>
        <family val="2"/>
      </rPr>
      <t xml:space="preserve">-inv 17196-34 </t>
    </r>
    <r>
      <rPr>
        <b/>
        <sz val="8"/>
        <rFont val="Arial"/>
        <family val="2"/>
      </rPr>
      <t xml:space="preserve"> (10/17)</t>
    </r>
  </si>
  <si>
    <r>
      <t>Phelan Engineering-</t>
    </r>
    <r>
      <rPr>
        <b/>
        <sz val="9"/>
        <rFont val="Arial"/>
        <family val="2"/>
      </rPr>
      <t>2 Old Elm</t>
    </r>
    <r>
      <rPr>
        <sz val="8"/>
        <rFont val="Arial"/>
        <family val="2"/>
      </rPr>
      <t xml:space="preserve">-inv 17196-35 </t>
    </r>
    <r>
      <rPr>
        <b/>
        <sz val="8"/>
        <rFont val="Arial"/>
        <family val="2"/>
      </rPr>
      <t xml:space="preserve"> (11/3)</t>
    </r>
  </si>
  <si>
    <r>
      <t xml:space="preserve">Caceney Architect. Collab. - </t>
    </r>
    <r>
      <rPr>
        <b/>
        <sz val="9"/>
        <rFont val="Arial"/>
        <family val="2"/>
      </rPr>
      <t>2 Old Elm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(10/17)</t>
    </r>
  </si>
  <si>
    <r>
      <t xml:space="preserve">MBL Land Development &amp; Permitting: </t>
    </r>
    <r>
      <rPr>
        <b/>
        <sz val="9"/>
        <rFont val="Arial"/>
        <family val="2"/>
      </rPr>
      <t>2 Old Elm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(11/3)</t>
    </r>
  </si>
  <si>
    <r>
      <t xml:space="preserve">Wm.Cogley Constr: </t>
    </r>
    <r>
      <rPr>
        <b/>
        <sz val="9"/>
        <rFont val="Arial"/>
        <family val="2"/>
      </rPr>
      <t>2 Old Elm</t>
    </r>
    <r>
      <rPr>
        <sz val="9"/>
        <rFont val="Arial"/>
        <family val="2"/>
      </rPr>
      <t xml:space="preserve"> - inv 23/292 </t>
    </r>
    <r>
      <rPr>
        <b/>
        <sz val="8"/>
        <rFont val="Arial"/>
        <family val="2"/>
      </rPr>
      <t>(10/17)</t>
    </r>
  </si>
  <si>
    <r>
      <t xml:space="preserve">Wm.Cogley Constr: </t>
    </r>
    <r>
      <rPr>
        <b/>
        <sz val="9"/>
        <rFont val="Arial"/>
        <family val="2"/>
      </rPr>
      <t>2 Old Elm</t>
    </r>
    <r>
      <rPr>
        <sz val="9"/>
        <rFont val="Arial"/>
        <family val="2"/>
      </rPr>
      <t xml:space="preserve"> - inv 23/293</t>
    </r>
    <r>
      <rPr>
        <b/>
        <sz val="8"/>
        <rFont val="Arial"/>
        <family val="2"/>
      </rPr>
      <t xml:space="preserve"> (10/17)</t>
    </r>
  </si>
  <si>
    <r>
      <t xml:space="preserve">Wm.Cogley Constr: </t>
    </r>
    <r>
      <rPr>
        <b/>
        <sz val="9"/>
        <rFont val="Arial"/>
        <family val="2"/>
      </rPr>
      <t>2 Old Elm</t>
    </r>
    <r>
      <rPr>
        <sz val="9"/>
        <rFont val="Arial"/>
        <family val="2"/>
      </rPr>
      <t xml:space="preserve"> - inv 23/296</t>
    </r>
    <r>
      <rPr>
        <b/>
        <sz val="8"/>
        <rFont val="Arial"/>
        <family val="2"/>
      </rPr>
      <t xml:space="preserve"> (11/6)</t>
    </r>
  </si>
  <si>
    <r>
      <t xml:space="preserve">Citizens Bank check printing charge </t>
    </r>
    <r>
      <rPr>
        <b/>
        <sz val="8"/>
        <rFont val="Arial"/>
        <family val="2"/>
      </rPr>
      <t>(10/17)</t>
    </r>
  </si>
  <si>
    <r>
      <rPr>
        <sz val="10"/>
        <rFont val="Arial"/>
        <family val="2"/>
      </rPr>
      <t>Dividend</t>
    </r>
    <r>
      <rPr>
        <b/>
        <sz val="11"/>
        <rFont val="Arial"/>
        <family val="2"/>
      </rPr>
      <t xml:space="preserve"> </t>
    </r>
    <r>
      <rPr>
        <b/>
        <sz val="9"/>
        <rFont val="Arial"/>
        <family val="2"/>
      </rPr>
      <t>11/30/23</t>
    </r>
  </si>
  <si>
    <r>
      <rPr>
        <sz val="10"/>
        <rFont val="Arial"/>
        <family val="2"/>
      </rPr>
      <t>Dividend</t>
    </r>
    <r>
      <rPr>
        <b/>
        <sz val="11"/>
        <rFont val="Arial"/>
        <family val="2"/>
      </rPr>
      <t xml:space="preserve"> </t>
    </r>
    <r>
      <rPr>
        <b/>
        <sz val="9"/>
        <rFont val="Arial"/>
        <family val="2"/>
      </rPr>
      <t>10/31/23</t>
    </r>
  </si>
  <si>
    <t>Vanguard "FEDERAL Money Mkt" ACCT October 16, 2023</t>
  </si>
  <si>
    <r>
      <t xml:space="preserve">Vanguard "FEDERAL Money Mkt"  </t>
    </r>
    <r>
      <rPr>
        <b/>
        <sz val="11"/>
        <color rgb="FF0070C0"/>
        <rFont val="Arial"/>
        <family val="2"/>
      </rPr>
      <t>Endowment</t>
    </r>
    <r>
      <rPr>
        <b/>
        <sz val="8"/>
        <rFont val="Arial"/>
        <family val="2"/>
      </rPr>
      <t xml:space="preserve"> November 30, 2023</t>
    </r>
  </si>
  <si>
    <t>230 of 465 shs sold 9/25/23.  Proceeds to Building Fund.  235 shs remaining.</t>
  </si>
  <si>
    <t>Vanguard "Broker" ACCT  as of October 16, 2023</t>
  </si>
  <si>
    <r>
      <rPr>
        <b/>
        <sz val="11"/>
        <rFont val="Arial"/>
        <family val="2"/>
      </rPr>
      <t>Vanguard "Broker" (</t>
    </r>
    <r>
      <rPr>
        <b/>
        <sz val="11"/>
        <color rgb="FF0070C0"/>
        <rFont val="Arial"/>
        <family val="2"/>
      </rPr>
      <t>2 Old Elm</t>
    </r>
    <r>
      <rPr>
        <b/>
        <sz val="11"/>
        <rFont val="Arial"/>
        <family val="2"/>
      </rPr>
      <t xml:space="preserve">)  ACCT #4 </t>
    </r>
    <r>
      <rPr>
        <b/>
        <sz val="9"/>
        <rFont val="Arial"/>
        <family val="2"/>
      </rPr>
      <t>November 30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2023</t>
    </r>
  </si>
  <si>
    <t>Unsold DEERE &amp; Co stock held at Vanguard for the benefit of the Building Fund = 235 shs</t>
  </si>
  <si>
    <r>
      <rPr>
        <sz val="10"/>
        <rFont val="Arial"/>
        <family val="2"/>
      </rPr>
      <t>Dividend</t>
    </r>
    <r>
      <rPr>
        <b/>
        <sz val="11"/>
        <rFont val="Arial"/>
        <family val="2"/>
      </rPr>
      <t xml:space="preserve"> </t>
    </r>
    <r>
      <rPr>
        <b/>
        <sz val="9"/>
        <rFont val="Arial"/>
        <family val="2"/>
      </rPr>
      <t>11/08/23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on DEERE &amp; Co stock</t>
    </r>
  </si>
  <si>
    <t>for dividends on DEERE &amp; Co stock which is Building Fund ($317.25 as of 11/08/23)</t>
  </si>
  <si>
    <r>
      <t xml:space="preserve">Cash in this account is also part of the Endowment Fund -from prior years' Ann'l Appeal </t>
    </r>
    <r>
      <rPr>
        <b/>
        <sz val="11"/>
        <rFont val="Arial"/>
        <family val="2"/>
      </rPr>
      <t>except</t>
    </r>
  </si>
  <si>
    <r>
      <t>Remaining cash (originally $1723) plus dividends on it</t>
    </r>
    <r>
      <rPr>
        <b/>
        <sz val="11"/>
        <rFont val="Calibri"/>
        <family val="2"/>
        <scheme val="minor"/>
      </rPr>
      <t xml:space="preserve"> belong to the Endowment Fund</t>
    </r>
  </si>
  <si>
    <r>
      <t xml:space="preserve">Cash dividends on that stock belong to </t>
    </r>
    <r>
      <rPr>
        <b/>
        <sz val="11"/>
        <color theme="1"/>
        <rFont val="Calibri"/>
        <family val="2"/>
        <scheme val="minor"/>
      </rPr>
      <t>the Building Fund</t>
    </r>
    <r>
      <rPr>
        <sz val="10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</si>
</sst>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;[Red]#,##0.00"/>
  </numFmts>
  <fonts count="7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b/>
      <sz val="11"/>
      <color rgb="FFFF0000"/>
      <name val="Arial"/>
      <family val="2"/>
    </font>
    <font>
      <b/>
      <i/>
      <sz val="11"/>
      <color rgb="FF0070C0"/>
      <name val="Arial"/>
      <family val="2"/>
    </font>
    <font>
      <b/>
      <u/>
      <sz val="11"/>
      <color rgb="FF0070C0"/>
      <name val="Arial"/>
      <family val="2"/>
    </font>
    <font>
      <u/>
      <sz val="9"/>
      <color rgb="FF0070C0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70C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b/>
      <sz val="10"/>
      <color rgb="FF008E40"/>
      <name val="Arial"/>
      <family val="2"/>
    </font>
    <font>
      <sz val="10"/>
      <color rgb="FF008E40"/>
      <name val="Calibri"/>
      <family val="2"/>
      <scheme val="minor"/>
    </font>
    <font>
      <b/>
      <sz val="8"/>
      <color theme="1"/>
      <name val="Arial"/>
      <family val="2"/>
    </font>
    <font>
      <b/>
      <i/>
      <sz val="9"/>
      <name val="Arial"/>
      <family val="2"/>
    </font>
    <font>
      <sz val="12"/>
      <color rgb="FFFF0000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70C0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0"/>
      <color rgb="FFFF0000"/>
      <name val="Calibri"/>
      <family val="2"/>
      <scheme val="minor"/>
    </font>
    <font>
      <b/>
      <sz val="9"/>
      <color rgb="FF008E40"/>
      <name val="Arial"/>
      <family val="2"/>
    </font>
    <font>
      <sz val="9"/>
      <color rgb="FF008E4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008E4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4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EFA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49">
    <xf numFmtId="0" fontId="0" fillId="0" borderId="0" xfId="0"/>
    <xf numFmtId="39" fontId="4" fillId="0" borderId="0" xfId="4" applyNumberFormat="1" applyFont="1"/>
    <xf numFmtId="39" fontId="5" fillId="0" borderId="0" xfId="0" applyNumberFormat="1" applyFont="1"/>
    <xf numFmtId="39" fontId="6" fillId="0" borderId="0" xfId="4" applyNumberFormat="1" applyFont="1" applyAlignment="1">
      <alignment horizontal="left"/>
    </xf>
    <xf numFmtId="39" fontId="7" fillId="0" borderId="0" xfId="0" applyNumberFormat="1" applyFont="1"/>
    <xf numFmtId="39" fontId="4" fillId="0" borderId="0" xfId="0" applyNumberFormat="1" applyFont="1"/>
    <xf numFmtId="39" fontId="10" fillId="0" borderId="0" xfId="0" applyNumberFormat="1" applyFont="1" applyAlignment="1">
      <alignment horizontal="center"/>
    </xf>
    <xf numFmtId="39" fontId="4" fillId="0" borderId="0" xfId="0" applyNumberFormat="1" applyFont="1" applyAlignment="1">
      <alignment horizontal="center"/>
    </xf>
    <xf numFmtId="39" fontId="10" fillId="0" borderId="0" xfId="0" applyNumberFormat="1" applyFont="1" applyAlignment="1">
      <alignment horizontal="left"/>
    </xf>
    <xf numFmtId="39" fontId="10" fillId="0" borderId="0" xfId="0" applyNumberFormat="1" applyFont="1"/>
    <xf numFmtId="39" fontId="8" fillId="0" borderId="0" xfId="0" applyNumberFormat="1" applyFont="1"/>
    <xf numFmtId="39" fontId="10" fillId="0" borderId="0" xfId="4" applyNumberFormat="1" applyFont="1"/>
    <xf numFmtId="39" fontId="11" fillId="0" borderId="0" xfId="0" applyNumberFormat="1" applyFont="1"/>
    <xf numFmtId="39" fontId="1" fillId="0" borderId="0" xfId="0" applyNumberFormat="1" applyFont="1"/>
    <xf numFmtId="39" fontId="13" fillId="0" borderId="0" xfId="4" applyNumberFormat="1" applyFont="1" applyAlignment="1">
      <alignment horizontal="right"/>
    </xf>
    <xf numFmtId="39" fontId="20" fillId="0" borderId="0" xfId="0" applyNumberFormat="1" applyFont="1"/>
    <xf numFmtId="39" fontId="18" fillId="0" borderId="0" xfId="0" applyNumberFormat="1" applyFont="1"/>
    <xf numFmtId="39" fontId="9" fillId="0" borderId="0" xfId="4" applyNumberFormat="1" applyFont="1" applyAlignment="1">
      <alignment horizontal="right"/>
    </xf>
    <xf numFmtId="39" fontId="12" fillId="0" borderId="0" xfId="4" applyNumberFormat="1" applyFont="1"/>
    <xf numFmtId="7" fontId="17" fillId="0" borderId="0" xfId="2" applyNumberFormat="1" applyFont="1" applyFill="1" applyBorder="1"/>
    <xf numFmtId="0" fontId="16" fillId="0" borderId="0" xfId="0" applyFont="1"/>
    <xf numFmtId="39" fontId="1" fillId="0" borderId="0" xfId="0" applyNumberFormat="1" applyFont="1" applyAlignment="1">
      <alignment horizontal="center"/>
    </xf>
    <xf numFmtId="0" fontId="15" fillId="0" borderId="0" xfId="0" applyFont="1"/>
    <xf numFmtId="39" fontId="20" fillId="0" borderId="0" xfId="4" applyNumberFormat="1" applyFont="1"/>
    <xf numFmtId="39" fontId="22" fillId="0" borderId="0" xfId="0" applyNumberFormat="1" applyFont="1"/>
    <xf numFmtId="39" fontId="12" fillId="0" borderId="0" xfId="0" applyNumberFormat="1" applyFont="1"/>
    <xf numFmtId="39" fontId="1" fillId="0" borderId="0" xfId="4" applyNumberFormat="1"/>
    <xf numFmtId="39" fontId="14" fillId="0" borderId="0" xfId="2" applyNumberFormat="1" applyFont="1" applyFill="1" applyBorder="1" applyAlignment="1">
      <alignment horizontal="right"/>
    </xf>
    <xf numFmtId="0" fontId="10" fillId="0" borderId="0" xfId="0" applyFont="1"/>
    <xf numFmtId="39" fontId="15" fillId="0" borderId="0" xfId="0" applyNumberFormat="1" applyFont="1"/>
    <xf numFmtId="39" fontId="10" fillId="0" borderId="0" xfId="2" applyNumberFormat="1" applyFont="1" applyFill="1" applyBorder="1" applyAlignment="1"/>
    <xf numFmtId="0" fontId="10" fillId="0" borderId="0" xfId="0" applyFont="1" applyAlignment="1">
      <alignment horizontal="right"/>
    </xf>
    <xf numFmtId="0" fontId="4" fillId="0" borderId="0" xfId="0" applyFont="1"/>
    <xf numFmtId="0" fontId="1" fillId="0" borderId="0" xfId="0" applyFont="1"/>
    <xf numFmtId="39" fontId="1" fillId="0" borderId="0" xfId="4" applyNumberFormat="1" applyAlignment="1">
      <alignment horizontal="right"/>
    </xf>
    <xf numFmtId="164" fontId="1" fillId="0" borderId="0" xfId="0" applyNumberFormat="1" applyFont="1"/>
    <xf numFmtId="39" fontId="1" fillId="0" borderId="0" xfId="2" applyNumberFormat="1" applyFont="1" applyFill="1"/>
    <xf numFmtId="0" fontId="1" fillId="0" borderId="0" xfId="4"/>
    <xf numFmtId="164" fontId="1" fillId="0" borderId="0" xfId="2" applyNumberFormat="1" applyFont="1" applyFill="1"/>
    <xf numFmtId="0" fontId="10" fillId="0" borderId="0" xfId="4" applyFont="1"/>
    <xf numFmtId="164" fontId="1" fillId="0" borderId="0" xfId="4" applyNumberFormat="1"/>
    <xf numFmtId="0" fontId="17" fillId="0" borderId="0" xfId="0" applyFont="1"/>
    <xf numFmtId="14" fontId="10" fillId="0" borderId="0" xfId="0" applyNumberFormat="1" applyFont="1"/>
    <xf numFmtId="0" fontId="1" fillId="0" borderId="1" xfId="0" applyFont="1" applyBorder="1" applyAlignment="1">
      <alignment horizontal="center"/>
    </xf>
    <xf numFmtId="37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37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3" fillId="0" borderId="0" xfId="0" applyFont="1"/>
    <xf numFmtId="39" fontId="21" fillId="0" borderId="0" xfId="4" applyNumberFormat="1" applyFont="1"/>
    <xf numFmtId="39" fontId="17" fillId="0" borderId="0" xfId="4" applyNumberFormat="1" applyFont="1"/>
    <xf numFmtId="7" fontId="1" fillId="0" borderId="0" xfId="3" applyNumberFormat="1" applyFont="1" applyFill="1"/>
    <xf numFmtId="0" fontId="26" fillId="0" borderId="0" xfId="0" applyFont="1"/>
    <xf numFmtId="164" fontId="26" fillId="0" borderId="0" xfId="0" applyNumberFormat="1" applyFont="1"/>
    <xf numFmtId="39" fontId="12" fillId="0" borderId="0" xfId="4" applyNumberFormat="1" applyFont="1" applyAlignment="1">
      <alignment horizontal="right"/>
    </xf>
    <xf numFmtId="44" fontId="17" fillId="0" borderId="0" xfId="2" applyFont="1" applyFill="1" applyBorder="1"/>
    <xf numFmtId="39" fontId="11" fillId="0" borderId="0" xfId="4" applyNumberFormat="1" applyFont="1"/>
    <xf numFmtId="39" fontId="31" fillId="0" borderId="0" xfId="4" applyNumberFormat="1" applyFont="1"/>
    <xf numFmtId="39" fontId="11" fillId="2" borderId="6" xfId="4" applyNumberFormat="1" applyFont="1" applyFill="1" applyBorder="1"/>
    <xf numFmtId="39" fontId="10" fillId="2" borderId="6" xfId="4" applyNumberFormat="1" applyFont="1" applyFill="1" applyBorder="1"/>
    <xf numFmtId="39" fontId="10" fillId="2" borderId="6" xfId="0" applyNumberFormat="1" applyFont="1" applyFill="1" applyBorder="1" applyAlignment="1">
      <alignment horizontal="left"/>
    </xf>
    <xf numFmtId="44" fontId="17" fillId="0" borderId="6" xfId="2" applyFont="1" applyFill="1" applyBorder="1"/>
    <xf numFmtId="39" fontId="32" fillId="3" borderId="0" xfId="4" applyNumberFormat="1" applyFont="1" applyFill="1"/>
    <xf numFmtId="39" fontId="32" fillId="0" borderId="0" xfId="4" applyNumberFormat="1" applyFont="1"/>
    <xf numFmtId="39" fontId="34" fillId="0" borderId="0" xfId="4" applyNumberFormat="1" applyFont="1"/>
    <xf numFmtId="39" fontId="34" fillId="0" borderId="0" xfId="0" applyNumberFormat="1" applyFont="1" applyAlignment="1">
      <alignment horizontal="left"/>
    </xf>
    <xf numFmtId="0" fontId="43" fillId="4" borderId="0" xfId="0" applyFont="1" applyFill="1"/>
    <xf numFmtId="39" fontId="10" fillId="3" borderId="0" xfId="4" applyNumberFormat="1" applyFont="1" applyFill="1"/>
    <xf numFmtId="39" fontId="10" fillId="3" borderId="0" xfId="0" applyNumberFormat="1" applyFont="1" applyFill="1" applyAlignment="1">
      <alignment horizontal="left"/>
    </xf>
    <xf numFmtId="4" fontId="1" fillId="0" borderId="0" xfId="0" applyNumberFormat="1" applyFont="1" applyAlignment="1">
      <alignment horizontal="center"/>
    </xf>
    <xf numFmtId="4" fontId="43" fillId="4" borderId="0" xfId="0" applyNumberFormat="1" applyFont="1" applyFill="1" applyAlignment="1">
      <alignment horizontal="center"/>
    </xf>
    <xf numFmtId="0" fontId="42" fillId="0" borderId="0" xfId="0" applyFont="1"/>
    <xf numFmtId="39" fontId="13" fillId="0" borderId="0" xfId="4" applyNumberFormat="1" applyFont="1"/>
    <xf numFmtId="39" fontId="13" fillId="0" borderId="0" xfId="0" applyNumberFormat="1" applyFont="1" applyAlignment="1">
      <alignment horizontal="left"/>
    </xf>
    <xf numFmtId="7" fontId="13" fillId="0" borderId="0" xfId="2" applyNumberFormat="1" applyFont="1" applyFill="1" applyBorder="1"/>
    <xf numFmtId="0" fontId="28" fillId="0" borderId="5" xfId="0" applyFont="1" applyBorder="1"/>
    <xf numFmtId="0" fontId="28" fillId="0" borderId="0" xfId="0" applyFont="1"/>
    <xf numFmtId="7" fontId="17" fillId="0" borderId="6" xfId="2" applyNumberFormat="1" applyFont="1" applyFill="1" applyBorder="1"/>
    <xf numFmtId="0" fontId="44" fillId="4" borderId="0" xfId="0" applyFont="1" applyFill="1"/>
    <xf numFmtId="39" fontId="45" fillId="4" borderId="0" xfId="4" applyNumberFormat="1" applyFont="1" applyFill="1" applyAlignment="1">
      <alignment horizontal="right"/>
    </xf>
    <xf numFmtId="0" fontId="46" fillId="4" borderId="0" xfId="0" applyFont="1" applyFill="1"/>
    <xf numFmtId="0" fontId="1" fillId="4" borderId="0" xfId="0" applyFont="1" applyFill="1"/>
    <xf numFmtId="0" fontId="44" fillId="4" borderId="0" xfId="4" applyFont="1" applyFill="1"/>
    <xf numFmtId="7" fontId="1" fillId="0" borderId="0" xfId="2" applyNumberFormat="1" applyFont="1" applyFill="1"/>
    <xf numFmtId="39" fontId="10" fillId="0" borderId="7" xfId="4" applyNumberFormat="1" applyFont="1" applyBorder="1"/>
    <xf numFmtId="39" fontId="10" fillId="0" borderId="7" xfId="0" applyNumberFormat="1" applyFont="1" applyBorder="1" applyAlignment="1">
      <alignment horizontal="left"/>
    </xf>
    <xf numFmtId="14" fontId="11" fillId="0" borderId="0" xfId="0" applyNumberFormat="1" applyFont="1"/>
    <xf numFmtId="0" fontId="11" fillId="0" borderId="1" xfId="0" applyFont="1" applyBorder="1" applyAlignment="1">
      <alignment horizontal="center"/>
    </xf>
    <xf numFmtId="37" fontId="11" fillId="0" borderId="1" xfId="0" applyNumberFormat="1" applyFont="1" applyBorder="1" applyAlignment="1">
      <alignment horizontal="center"/>
    </xf>
    <xf numFmtId="0" fontId="11" fillId="0" borderId="0" xfId="0" applyFont="1"/>
    <xf numFmtId="14" fontId="20" fillId="0" borderId="0" xfId="0" applyNumberFormat="1" applyFont="1"/>
    <xf numFmtId="0" fontId="20" fillId="0" borderId="1" xfId="0" applyFont="1" applyBorder="1" applyAlignment="1">
      <alignment horizontal="center"/>
    </xf>
    <xf numFmtId="37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right"/>
    </xf>
    <xf numFmtId="3" fontId="20" fillId="0" borderId="1" xfId="0" applyNumberFormat="1" applyFont="1" applyBorder="1" applyAlignment="1">
      <alignment horizontal="center"/>
    </xf>
    <xf numFmtId="0" fontId="20" fillId="0" borderId="0" xfId="0" applyFont="1"/>
    <xf numFmtId="0" fontId="55" fillId="4" borderId="0" xfId="0" quotePrefix="1" applyFont="1" applyFill="1"/>
    <xf numFmtId="0" fontId="43" fillId="4" borderId="0" xfId="4" applyFont="1" applyFill="1"/>
    <xf numFmtId="39" fontId="43" fillId="4" borderId="0" xfId="4" applyNumberFormat="1" applyFont="1" applyFill="1"/>
    <xf numFmtId="39" fontId="43" fillId="0" borderId="0" xfId="2" applyNumberFormat="1" applyFont="1" applyFill="1"/>
    <xf numFmtId="0" fontId="23" fillId="6" borderId="1" xfId="0" applyFont="1" applyFill="1" applyBorder="1" applyAlignment="1">
      <alignment horizontal="center"/>
    </xf>
    <xf numFmtId="39" fontId="17" fillId="0" borderId="0" xfId="0" applyNumberFormat="1" applyFont="1" applyAlignment="1">
      <alignment horizontal="left"/>
    </xf>
    <xf numFmtId="39" fontId="52" fillId="0" borderId="0" xfId="4" applyNumberFormat="1" applyFont="1"/>
    <xf numFmtId="0" fontId="12" fillId="6" borderId="0" xfId="0" applyFont="1" applyFill="1" applyAlignment="1">
      <alignment horizontal="center"/>
    </xf>
    <xf numFmtId="37" fontId="12" fillId="6" borderId="0" xfId="0" applyNumberFormat="1" applyFont="1" applyFill="1" applyAlignment="1">
      <alignment horizontal="center"/>
    </xf>
    <xf numFmtId="0" fontId="58" fillId="6" borderId="0" xfId="0" applyFont="1" applyFill="1" applyAlignment="1">
      <alignment horizontal="left"/>
    </xf>
    <xf numFmtId="7" fontId="10" fillId="0" borderId="0" xfId="0" applyNumberFormat="1" applyFont="1"/>
    <xf numFmtId="0" fontId="54" fillId="0" borderId="1" xfId="0" applyFont="1" applyBorder="1" applyAlignment="1">
      <alignment horizontal="center"/>
    </xf>
    <xf numFmtId="37" fontId="54" fillId="0" borderId="1" xfId="0" applyNumberFormat="1" applyFont="1" applyBorder="1" applyAlignment="1">
      <alignment horizontal="center"/>
    </xf>
    <xf numFmtId="39" fontId="28" fillId="0" borderId="0" xfId="4" quotePrefix="1" applyNumberFormat="1" applyFont="1"/>
    <xf numFmtId="0" fontId="59" fillId="0" borderId="0" xfId="0" applyFont="1" applyAlignment="1">
      <alignment horizontal="left"/>
    </xf>
    <xf numFmtId="37" fontId="59" fillId="0" borderId="0" xfId="0" applyNumberFormat="1" applyFont="1" applyAlignment="1">
      <alignment horizontal="center"/>
    </xf>
    <xf numFmtId="0" fontId="60" fillId="0" borderId="0" xfId="0" applyFont="1"/>
    <xf numFmtId="0" fontId="61" fillId="0" borderId="0" xfId="0" applyFont="1"/>
    <xf numFmtId="39" fontId="11" fillId="0" borderId="0" xfId="4" quotePrefix="1" applyNumberFormat="1" applyFont="1"/>
    <xf numFmtId="0" fontId="63" fillId="7" borderId="0" xfId="0" applyFont="1" applyFill="1"/>
    <xf numFmtId="0" fontId="61" fillId="8" borderId="0" xfId="0" applyFont="1" applyFill="1"/>
    <xf numFmtId="39" fontId="1" fillId="4" borderId="0" xfId="4" applyNumberFormat="1" applyFill="1" applyAlignment="1">
      <alignment horizontal="right"/>
    </xf>
    <xf numFmtId="0" fontId="31" fillId="8" borderId="0" xfId="0" applyFont="1" applyFill="1" applyAlignment="1">
      <alignment horizontal="left"/>
    </xf>
    <xf numFmtId="4" fontId="43" fillId="0" borderId="0" xfId="2" applyNumberFormat="1" applyFont="1" applyFill="1"/>
    <xf numFmtId="0" fontId="12" fillId="0" borderId="8" xfId="0" applyFont="1" applyBorder="1" applyAlignment="1">
      <alignment horizontal="center"/>
    </xf>
    <xf numFmtId="37" fontId="12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164" fontId="24" fillId="0" borderId="0" xfId="2" applyNumberFormat="1" applyFont="1" applyFill="1"/>
    <xf numFmtId="0" fontId="62" fillId="7" borderId="0" xfId="0" applyFont="1" applyFill="1"/>
    <xf numFmtId="0" fontId="0" fillId="7" borderId="0" xfId="0" applyFill="1"/>
    <xf numFmtId="37" fontId="23" fillId="6" borderId="1" xfId="0" applyNumberFormat="1" applyFont="1" applyFill="1" applyBorder="1" applyAlignment="1">
      <alignment horizontal="center"/>
    </xf>
    <xf numFmtId="37" fontId="12" fillId="6" borderId="1" xfId="0" applyNumberFormat="1" applyFont="1" applyFill="1" applyBorder="1" applyAlignment="1">
      <alignment horizontal="center"/>
    </xf>
    <xf numFmtId="164" fontId="17" fillId="0" borderId="5" xfId="2" applyNumberFormat="1" applyFont="1" applyFill="1" applyBorder="1"/>
    <xf numFmtId="0" fontId="26" fillId="8" borderId="0" xfId="0" applyFont="1" applyFill="1" applyAlignment="1">
      <alignment horizontal="left"/>
    </xf>
    <xf numFmtId="0" fontId="15" fillId="8" borderId="0" xfId="0" applyFont="1" applyFill="1"/>
    <xf numFmtId="16" fontId="42" fillId="0" borderId="0" xfId="0" applyNumberFormat="1" applyFont="1"/>
    <xf numFmtId="0" fontId="58" fillId="5" borderId="0" xfId="0" applyFont="1" applyFill="1"/>
    <xf numFmtId="0" fontId="15" fillId="5" borderId="0" xfId="0" applyFont="1" applyFill="1"/>
    <xf numFmtId="0" fontId="65" fillId="5" borderId="0" xfId="0" applyFont="1" applyFill="1"/>
    <xf numFmtId="0" fontId="66" fillId="5" borderId="0" xfId="0" applyFont="1" applyFill="1"/>
    <xf numFmtId="0" fontId="58" fillId="0" borderId="0" xfId="0" applyFont="1"/>
    <xf numFmtId="0" fontId="66" fillId="0" borderId="0" xfId="0" applyFont="1"/>
    <xf numFmtId="0" fontId="65" fillId="0" borderId="0" xfId="0" applyFont="1"/>
    <xf numFmtId="0" fontId="48" fillId="3" borderId="0" xfId="0" applyFont="1" applyFill="1" applyAlignment="1">
      <alignment horizontal="left"/>
    </xf>
    <xf numFmtId="37" fontId="48" fillId="3" borderId="0" xfId="0" applyNumberFormat="1" applyFont="1" applyFill="1" applyAlignment="1">
      <alignment horizontal="center"/>
    </xf>
    <xf numFmtId="0" fontId="49" fillId="3" borderId="0" xfId="0" applyFont="1" applyFill="1"/>
    <xf numFmtId="0" fontId="15" fillId="3" borderId="0" xfId="0" applyFont="1" applyFill="1"/>
    <xf numFmtId="37" fontId="48" fillId="8" borderId="0" xfId="0" applyNumberFormat="1" applyFont="1" applyFill="1" applyAlignment="1">
      <alignment horizontal="center"/>
    </xf>
    <xf numFmtId="0" fontId="49" fillId="8" borderId="0" xfId="0" applyFont="1" applyFill="1"/>
    <xf numFmtId="0" fontId="24" fillId="8" borderId="0" xfId="0" applyFont="1" applyFill="1" applyAlignment="1">
      <alignment horizontal="left"/>
    </xf>
    <xf numFmtId="0" fontId="32" fillId="0" borderId="0" xfId="0" applyFont="1" applyAlignment="1">
      <alignment horizontal="left"/>
    </xf>
    <xf numFmtId="0" fontId="68" fillId="8" borderId="0" xfId="0" applyFont="1" applyFill="1"/>
    <xf numFmtId="0" fontId="69" fillId="0" borderId="0" xfId="0" applyFont="1"/>
    <xf numFmtId="0" fontId="11" fillId="0" borderId="0" xfId="4" applyFont="1"/>
    <xf numFmtId="0" fontId="58" fillId="8" borderId="0" xfId="0" applyFont="1" applyFill="1"/>
    <xf numFmtId="0" fontId="66" fillId="8" borderId="0" xfId="0" applyFont="1" applyFill="1"/>
    <xf numFmtId="0" fontId="70" fillId="5" borderId="0" xfId="0" applyFont="1" applyFill="1"/>
    <xf numFmtId="0" fontId="44" fillId="0" borderId="0" xfId="0" applyFont="1"/>
    <xf numFmtId="0" fontId="44" fillId="0" borderId="0" xfId="4" applyFont="1"/>
    <xf numFmtId="0" fontId="62" fillId="9" borderId="0" xfId="0" applyFont="1" applyFill="1"/>
    <xf numFmtId="0" fontId="0" fillId="9" borderId="0" xfId="0" applyFill="1"/>
    <xf numFmtId="0" fontId="65" fillId="8" borderId="0" xfId="0" applyFont="1" applyFill="1"/>
    <xf numFmtId="0" fontId="70" fillId="0" borderId="0" xfId="0" applyFont="1" applyAlignment="1">
      <alignment horizontal="left"/>
    </xf>
    <xf numFmtId="37" fontId="71" fillId="0" borderId="0" xfId="0" applyNumberFormat="1" applyFont="1" applyAlignment="1">
      <alignment horizontal="center"/>
    </xf>
    <xf numFmtId="0" fontId="71" fillId="0" borderId="0" xfId="0" applyFont="1"/>
    <xf numFmtId="0" fontId="71" fillId="0" borderId="0" xfId="0" applyFont="1" applyAlignment="1">
      <alignment horizontal="left"/>
    </xf>
    <xf numFmtId="37" fontId="70" fillId="0" borderId="0" xfId="0" applyNumberFormat="1" applyFont="1" applyAlignment="1">
      <alignment horizontal="center"/>
    </xf>
    <xf numFmtId="0" fontId="70" fillId="0" borderId="0" xfId="0" applyFont="1"/>
    <xf numFmtId="0" fontId="70" fillId="0" borderId="0" xfId="0" quotePrefix="1" applyFont="1" applyAlignment="1">
      <alignment horizontal="left"/>
    </xf>
    <xf numFmtId="0" fontId="72" fillId="0" borderId="0" xfId="0" applyFont="1"/>
    <xf numFmtId="0" fontId="61" fillId="0" borderId="0" xfId="0" applyFont="1" applyAlignment="1">
      <alignment horizontal="center"/>
    </xf>
    <xf numFmtId="0" fontId="0" fillId="10" borderId="0" xfId="0" applyFill="1"/>
    <xf numFmtId="0" fontId="61" fillId="5" borderId="0" xfId="0" applyFont="1" applyFill="1"/>
    <xf numFmtId="37" fontId="48" fillId="5" borderId="0" xfId="0" applyNumberFormat="1" applyFont="1" applyFill="1" applyAlignment="1">
      <alignment horizontal="center"/>
    </xf>
    <xf numFmtId="0" fontId="49" fillId="5" borderId="0" xfId="0" applyFont="1" applyFill="1"/>
    <xf numFmtId="0" fontId="68" fillId="5" borderId="0" xfId="0" applyFont="1" applyFill="1"/>
    <xf numFmtId="0" fontId="32" fillId="5" borderId="0" xfId="0" applyFont="1" applyFill="1" applyAlignment="1">
      <alignment horizontal="left"/>
    </xf>
    <xf numFmtId="0" fontId="62" fillId="10" borderId="0" xfId="0" applyFont="1" applyFill="1"/>
    <xf numFmtId="0" fontId="1" fillId="0" borderId="0" xfId="0" quotePrefix="1" applyFont="1"/>
    <xf numFmtId="0" fontId="73" fillId="0" borderId="0" xfId="0" applyFont="1"/>
    <xf numFmtId="39" fontId="20" fillId="8" borderId="0" xfId="0" applyNumberFormat="1" applyFont="1" applyFill="1"/>
    <xf numFmtId="39" fontId="18" fillId="0" borderId="0" xfId="0" applyNumberFormat="1" applyFont="1" applyAlignment="1">
      <alignment horizontal="center"/>
    </xf>
    <xf numFmtId="39" fontId="11" fillId="11" borderId="0" xfId="4" applyNumberFormat="1" applyFont="1" applyFill="1" applyAlignment="1">
      <alignment horizontal="right"/>
    </xf>
    <xf numFmtId="39" fontId="10" fillId="11" borderId="0" xfId="0" applyNumberFormat="1" applyFont="1" applyFill="1" applyAlignment="1">
      <alignment horizontal="left"/>
    </xf>
    <xf numFmtId="39" fontId="1" fillId="11" borderId="0" xfId="4" applyNumberFormat="1" applyFill="1"/>
    <xf numFmtId="39" fontId="22" fillId="11" borderId="0" xfId="4" applyNumberFormat="1" applyFont="1" applyFill="1"/>
    <xf numFmtId="39" fontId="20" fillId="3" borderId="0" xfId="0" applyNumberFormat="1" applyFont="1" applyFill="1"/>
    <xf numFmtId="0" fontId="66" fillId="10" borderId="0" xfId="0" applyFont="1" applyFill="1"/>
    <xf numFmtId="0" fontId="64" fillId="0" borderId="0" xfId="0" applyFont="1"/>
    <xf numFmtId="0" fontId="40" fillId="12" borderId="0" xfId="0" applyFont="1" applyFill="1"/>
    <xf numFmtId="39" fontId="4" fillId="8" borderId="0" xfId="0" applyNumberFormat="1" applyFont="1" applyFill="1"/>
    <xf numFmtId="0" fontId="62" fillId="12" borderId="0" xfId="0" applyFont="1" applyFill="1"/>
    <xf numFmtId="39" fontId="74" fillId="4" borderId="0" xfId="0" applyNumberFormat="1" applyFont="1" applyFill="1"/>
    <xf numFmtId="39" fontId="11" fillId="0" borderId="0" xfId="4" applyNumberFormat="1" applyFont="1" applyAlignment="1">
      <alignment horizontal="right"/>
    </xf>
    <xf numFmtId="39" fontId="11" fillId="0" borderId="0" xfId="4" applyNumberFormat="1" applyFont="1" applyAlignment="1">
      <alignment horizontal="left"/>
    </xf>
    <xf numFmtId="39" fontId="22" fillId="0" borderId="0" xfId="4" applyNumberFormat="1" applyFont="1"/>
    <xf numFmtId="39" fontId="31" fillId="5" borderId="0" xfId="0" applyNumberFormat="1" applyFont="1" applyFill="1"/>
    <xf numFmtId="39" fontId="14" fillId="0" borderId="0" xfId="0" applyNumberFormat="1" applyFont="1"/>
    <xf numFmtId="39" fontId="20" fillId="0" borderId="0" xfId="4" quotePrefix="1" applyNumberFormat="1" applyFont="1"/>
    <xf numFmtId="39" fontId="31" fillId="0" borderId="0" xfId="0" applyNumberFormat="1" applyFont="1"/>
    <xf numFmtId="44" fontId="12" fillId="0" borderId="0" xfId="2" applyFont="1" applyFill="1"/>
    <xf numFmtId="39" fontId="26" fillId="0" borderId="0" xfId="4" applyNumberFormat="1" applyFont="1"/>
    <xf numFmtId="39" fontId="1" fillId="0" borderId="0" xfId="4" quotePrefix="1" applyNumberFormat="1"/>
    <xf numFmtId="165" fontId="26" fillId="0" borderId="0" xfId="0" applyNumberFormat="1" applyFont="1"/>
    <xf numFmtId="4" fontId="26" fillId="0" borderId="0" xfId="4" applyNumberFormat="1" applyFont="1"/>
    <xf numFmtId="43" fontId="26" fillId="0" borderId="0" xfId="0" applyNumberFormat="1" applyFont="1"/>
    <xf numFmtId="39" fontId="54" fillId="0" borderId="0" xfId="0" applyNumberFormat="1" applyFont="1"/>
    <xf numFmtId="39" fontId="51" fillId="0" borderId="0" xfId="0" applyNumberFormat="1" applyFont="1"/>
    <xf numFmtId="39" fontId="56" fillId="0" borderId="0" xfId="0" applyNumberFormat="1" applyFont="1"/>
    <xf numFmtId="39" fontId="4" fillId="5" borderId="0" xfId="0" applyNumberFormat="1" applyFont="1" applyFill="1"/>
    <xf numFmtId="39" fontId="22" fillId="3" borderId="0" xfId="0" applyNumberFormat="1" applyFont="1" applyFill="1"/>
    <xf numFmtId="0" fontId="1" fillId="6" borderId="8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0" fontId="40" fillId="0" borderId="0" xfId="0" applyFont="1"/>
    <xf numFmtId="44" fontId="10" fillId="0" borderId="0" xfId="0" applyNumberFormat="1" applyFont="1"/>
    <xf numFmtId="44" fontId="10" fillId="0" borderId="0" xfId="4" applyNumberFormat="1" applyFont="1"/>
    <xf numFmtId="44" fontId="10" fillId="0" borderId="0" xfId="2" applyFont="1" applyFill="1" applyBorder="1"/>
    <xf numFmtId="0" fontId="77" fillId="5" borderId="0" xfId="0" applyFont="1" applyFill="1"/>
    <xf numFmtId="0" fontId="0" fillId="5" borderId="0" xfId="0" applyFill="1"/>
    <xf numFmtId="0" fontId="32" fillId="8" borderId="0" xfId="0" applyFont="1" applyFill="1" applyAlignment="1">
      <alignment horizontal="left"/>
    </xf>
    <xf numFmtId="37" fontId="59" fillId="8" borderId="0" xfId="0" applyNumberFormat="1" applyFont="1" applyFill="1" applyAlignment="1">
      <alignment horizontal="center"/>
    </xf>
    <xf numFmtId="0" fontId="60" fillId="8" borderId="0" xfId="0" applyFont="1" applyFill="1"/>
    <xf numFmtId="0" fontId="66" fillId="7" borderId="0" xfId="0" applyFont="1" applyFill="1"/>
    <xf numFmtId="7" fontId="11" fillId="0" borderId="0" xfId="2" applyNumberFormat="1" applyFont="1" applyFill="1" applyBorder="1"/>
    <xf numFmtId="39" fontId="21" fillId="3" borderId="0" xfId="4" applyNumberFormat="1" applyFont="1" applyFill="1"/>
    <xf numFmtId="39" fontId="41" fillId="0" borderId="0" xfId="0" applyNumberFormat="1" applyFont="1"/>
    <xf numFmtId="7" fontId="17" fillId="0" borderId="5" xfId="2" applyNumberFormat="1" applyFont="1" applyFill="1" applyBorder="1"/>
    <xf numFmtId="7" fontId="12" fillId="0" borderId="0" xfId="2" applyNumberFormat="1" applyFont="1" applyFill="1"/>
    <xf numFmtId="39" fontId="26" fillId="0" borderId="0" xfId="4" applyNumberFormat="1" applyFont="1" applyAlignment="1">
      <alignment horizontal="right"/>
    </xf>
    <xf numFmtId="0" fontId="77" fillId="0" borderId="0" xfId="0" applyFont="1"/>
    <xf numFmtId="7" fontId="24" fillId="0" borderId="0" xfId="3" applyNumberFormat="1" applyFont="1" applyFill="1"/>
    <xf numFmtId="164" fontId="34" fillId="0" borderId="5" xfId="2" applyNumberFormat="1" applyFont="1" applyFill="1" applyBorder="1"/>
    <xf numFmtId="39" fontId="78" fillId="4" borderId="0" xfId="0" applyNumberFormat="1" applyFont="1" applyFill="1"/>
    <xf numFmtId="0" fontId="40" fillId="10" borderId="0" xfId="0" applyFont="1" applyFill="1"/>
    <xf numFmtId="39" fontId="4" fillId="0" borderId="0" xfId="4" applyNumberFormat="1" applyFont="1" applyAlignment="1">
      <alignment horizontal="center"/>
    </xf>
    <xf numFmtId="39" fontId="10" fillId="0" borderId="0" xfId="0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1" fillId="0" borderId="0" xfId="4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4" applyAlignment="1">
      <alignment horizontal="center"/>
    </xf>
    <xf numFmtId="0" fontId="11" fillId="0" borderId="0" xfId="4" applyFont="1" applyAlignment="1">
      <alignment horizontal="right"/>
    </xf>
    <xf numFmtId="44" fontId="1" fillId="0" borderId="0" xfId="2" applyFont="1" applyFill="1" applyBorder="1"/>
    <xf numFmtId="7" fontId="1" fillId="0" borderId="0" xfId="2" applyNumberFormat="1" applyFont="1" applyFill="1" applyBorder="1"/>
    <xf numFmtId="7" fontId="12" fillId="0" borderId="0" xfId="2" applyNumberFormat="1" applyFont="1" applyFill="1" applyBorder="1"/>
    <xf numFmtId="39" fontId="1" fillId="0" borderId="0" xfId="0" applyNumberFormat="1" applyFont="1" applyFill="1"/>
    <xf numFmtId="39" fontId="10" fillId="0" borderId="0" xfId="0" applyNumberFormat="1" applyFont="1" applyFill="1" applyAlignment="1">
      <alignment horizontal="left"/>
    </xf>
  </cellXfs>
  <cellStyles count="5">
    <cellStyle name="Comma 2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colors>
    <mruColors>
      <color rgb="FFFFA7A7"/>
      <color rgb="FFFF7171"/>
      <color rgb="FFFEFAC6"/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8"/>
  <sheetViews>
    <sheetView tabSelected="1" topLeftCell="A34" zoomScaleNormal="100" workbookViewId="0">
      <selection activeCell="A14" sqref="A14:XFD14"/>
    </sheetView>
  </sheetViews>
  <sheetFormatPr defaultColWidth="8.85546875" defaultRowHeight="15" x14ac:dyDescent="0.2"/>
  <cols>
    <col min="1" max="1" width="28.28515625" style="16" customWidth="1"/>
    <col min="2" max="2" width="38.5703125" style="2" customWidth="1"/>
    <col min="3" max="3" width="13.7109375" style="16" customWidth="1"/>
    <col min="4" max="4" width="14.7109375" style="16" customWidth="1"/>
    <col min="5" max="5" width="3.42578125" style="2" customWidth="1"/>
    <col min="6" max="6" width="4.7109375" style="5" customWidth="1"/>
    <col min="7" max="7" width="3.42578125" style="2" customWidth="1"/>
    <col min="8" max="8" width="14.140625" style="2" customWidth="1"/>
    <col min="9" max="9" width="12.7109375" style="2" customWidth="1"/>
    <col min="10" max="10" width="15.28515625" style="2" customWidth="1"/>
    <col min="11" max="16381" width="8.85546875" style="2"/>
    <col min="16382" max="16382" width="14.7109375" style="2" bestFit="1" customWidth="1"/>
    <col min="16383" max="16383" width="8.85546875" style="2"/>
    <col min="16384" max="16384" width="9.140625" style="2" bestFit="1" customWidth="1"/>
  </cols>
  <sheetData>
    <row r="1" spans="1:10" ht="15.75" customHeight="1" x14ac:dyDescent="0.2">
      <c r="A1" s="236" t="s">
        <v>0</v>
      </c>
      <c r="B1" s="236"/>
      <c r="C1" s="236"/>
      <c r="D1" s="236"/>
      <c r="E1" s="236"/>
      <c r="F1" s="236"/>
      <c r="G1" s="236"/>
    </row>
    <row r="2" spans="1:10" ht="18" x14ac:dyDescent="0.25">
      <c r="A2" s="234" t="s">
        <v>90</v>
      </c>
      <c r="B2" s="234"/>
      <c r="C2" s="234"/>
      <c r="D2" s="234"/>
      <c r="E2" s="3"/>
      <c r="F2" s="3"/>
      <c r="G2" s="1"/>
    </row>
    <row r="3" spans="1:10" s="5" customFormat="1" ht="15" customHeight="1" x14ac:dyDescent="0.2">
      <c r="A3" s="235" t="s">
        <v>130</v>
      </c>
      <c r="B3" s="235"/>
      <c r="C3" s="235"/>
      <c r="D3" s="235"/>
      <c r="E3" s="235"/>
      <c r="F3" s="235"/>
      <c r="G3" s="235"/>
      <c r="H3" s="2"/>
      <c r="I3" s="1"/>
    </row>
    <row r="4" spans="1:10" s="5" customFormat="1" ht="15" customHeight="1" x14ac:dyDescent="0.25">
      <c r="A4" s="6"/>
      <c r="B4" s="7" t="s">
        <v>54</v>
      </c>
      <c r="C4" s="6"/>
      <c r="D4" s="6"/>
      <c r="E4" s="4"/>
      <c r="F4" s="4"/>
      <c r="G4" s="2"/>
      <c r="H4" s="2"/>
      <c r="I4" s="1"/>
    </row>
    <row r="5" spans="1:10" s="5" customFormat="1" ht="15.75" x14ac:dyDescent="0.25">
      <c r="A5" s="8" t="s">
        <v>131</v>
      </c>
      <c r="C5" s="9"/>
      <c r="D5" s="109">
        <v>71767.09</v>
      </c>
      <c r="G5" s="10"/>
      <c r="H5" s="10"/>
      <c r="I5" s="4"/>
      <c r="J5" s="4"/>
    </row>
    <row r="6" spans="1:10" s="5" customFormat="1" ht="15.75" x14ac:dyDescent="0.25">
      <c r="A6" s="8"/>
      <c r="C6" s="9"/>
      <c r="D6" s="109"/>
      <c r="G6" s="10"/>
      <c r="H6" s="10"/>
      <c r="I6" s="4"/>
      <c r="J6" s="4"/>
    </row>
    <row r="7" spans="1:10" s="5" customFormat="1" ht="15.75" x14ac:dyDescent="0.25">
      <c r="A7" s="208" t="s">
        <v>170</v>
      </c>
      <c r="B7" s="179" t="s">
        <v>111</v>
      </c>
      <c r="C7" s="13"/>
      <c r="D7" s="109"/>
      <c r="G7" s="10"/>
      <c r="H7" s="10"/>
      <c r="I7" s="4"/>
      <c r="J7" s="4"/>
    </row>
    <row r="8" spans="1:10" s="5" customFormat="1" ht="15.75" x14ac:dyDescent="0.25">
      <c r="A8" s="11"/>
      <c r="B8" s="179" t="s">
        <v>112</v>
      </c>
      <c r="C8" s="13"/>
      <c r="D8" s="109"/>
      <c r="G8" s="10"/>
      <c r="H8" s="10"/>
      <c r="I8" s="4"/>
      <c r="J8" s="4"/>
    </row>
    <row r="9" spans="1:10" s="5" customFormat="1" ht="15.75" x14ac:dyDescent="0.25">
      <c r="A9" s="11"/>
      <c r="B9" s="185" t="s">
        <v>120</v>
      </c>
      <c r="C9" s="13"/>
      <c r="D9" s="109"/>
      <c r="G9" s="10"/>
      <c r="H9" s="10"/>
      <c r="I9" s="4"/>
      <c r="J9" s="4"/>
    </row>
    <row r="10" spans="1:10" s="5" customFormat="1" ht="15.75" x14ac:dyDescent="0.25">
      <c r="A10" s="11"/>
      <c r="B10" s="185" t="s">
        <v>121</v>
      </c>
      <c r="C10" s="13"/>
      <c r="D10" s="109"/>
      <c r="G10" s="10"/>
      <c r="H10" s="10"/>
      <c r="I10" s="4"/>
      <c r="J10" s="4"/>
    </row>
    <row r="11" spans="1:10" s="5" customFormat="1" ht="15.75" x14ac:dyDescent="0.25">
      <c r="A11" s="11"/>
      <c r="B11" s="185" t="s">
        <v>122</v>
      </c>
      <c r="C11" s="13"/>
      <c r="D11" s="109"/>
      <c r="G11" s="10"/>
      <c r="H11" s="10"/>
      <c r="I11" s="4"/>
      <c r="J11" s="4"/>
    </row>
    <row r="12" spans="1:10" s="5" customFormat="1" ht="15.75" x14ac:dyDescent="0.25">
      <c r="A12" s="11"/>
      <c r="B12" s="185" t="s">
        <v>123</v>
      </c>
      <c r="C12" s="13"/>
      <c r="D12" s="109"/>
      <c r="G12" s="10"/>
      <c r="H12" s="10"/>
      <c r="I12" s="4"/>
      <c r="J12" s="4"/>
    </row>
    <row r="13" spans="1:10" s="5" customFormat="1" ht="15.75" x14ac:dyDescent="0.25">
      <c r="A13" s="11"/>
      <c r="B13" s="209" t="s">
        <v>171</v>
      </c>
      <c r="C13" s="13"/>
      <c r="D13" s="109"/>
      <c r="G13" s="10"/>
      <c r="H13" s="10"/>
      <c r="I13" s="4"/>
      <c r="J13" s="4"/>
    </row>
    <row r="14" spans="1:10" s="5" customFormat="1" ht="15.75" x14ac:dyDescent="0.25">
      <c r="A14" s="11" t="s">
        <v>10</v>
      </c>
      <c r="B14" s="13" t="s">
        <v>149</v>
      </c>
      <c r="C14" s="196">
        <v>140</v>
      </c>
      <c r="D14" s="109"/>
      <c r="G14" s="10"/>
      <c r="H14" s="10"/>
      <c r="I14" s="4"/>
      <c r="J14" s="4"/>
    </row>
    <row r="15" spans="1:10" s="5" customFormat="1" ht="15.75" x14ac:dyDescent="0.25">
      <c r="A15" s="11"/>
      <c r="B15" s="15" t="s">
        <v>155</v>
      </c>
      <c r="C15" s="196">
        <v>200</v>
      </c>
      <c r="D15" s="109"/>
      <c r="G15" s="10"/>
      <c r="H15" s="10"/>
      <c r="I15" s="4"/>
      <c r="J15" s="4"/>
    </row>
    <row r="16" spans="1:10" s="5" customFormat="1" ht="15.75" x14ac:dyDescent="0.25">
      <c r="A16" s="11"/>
      <c r="B16" s="15" t="s">
        <v>162</v>
      </c>
      <c r="C16" s="196">
        <v>150</v>
      </c>
      <c r="D16" s="109"/>
      <c r="G16" s="10"/>
      <c r="H16" s="10"/>
      <c r="I16" s="4"/>
      <c r="J16" s="4"/>
    </row>
    <row r="17" spans="1:10" s="5" customFormat="1" ht="15.75" x14ac:dyDescent="0.25">
      <c r="A17" s="14" t="s">
        <v>15</v>
      </c>
      <c r="B17" s="206" t="s">
        <v>150</v>
      </c>
      <c r="C17" s="13"/>
      <c r="D17" s="15"/>
      <c r="E17" s="12"/>
      <c r="G17" s="10"/>
      <c r="H17" s="10"/>
      <c r="I17" s="4"/>
      <c r="J17" s="4"/>
    </row>
    <row r="18" spans="1:10" s="5" customFormat="1" ht="15.75" x14ac:dyDescent="0.25">
      <c r="A18" s="11"/>
      <c r="B18" s="207" t="s">
        <v>151</v>
      </c>
      <c r="C18" s="13">
        <v>20</v>
      </c>
      <c r="D18" s="109"/>
      <c r="G18" s="10"/>
      <c r="H18" s="10"/>
      <c r="I18" s="4"/>
      <c r="J18" s="4"/>
    </row>
    <row r="19" spans="1:10" s="5" customFormat="1" ht="15.75" x14ac:dyDescent="0.25">
      <c r="A19" s="11"/>
      <c r="B19" s="207" t="s">
        <v>152</v>
      </c>
      <c r="C19" s="13">
        <v>10</v>
      </c>
      <c r="D19" s="109"/>
      <c r="G19" s="10"/>
      <c r="H19" s="10"/>
      <c r="I19" s="4"/>
      <c r="J19" s="4"/>
    </row>
    <row r="20" spans="1:10" s="5" customFormat="1" ht="15.75" x14ac:dyDescent="0.25">
      <c r="A20" s="14"/>
      <c r="B20" s="207" t="s">
        <v>154</v>
      </c>
      <c r="C20" s="13">
        <v>4</v>
      </c>
      <c r="D20" s="15"/>
      <c r="E20" s="12"/>
      <c r="G20" s="10"/>
      <c r="H20" s="10"/>
      <c r="I20" s="4"/>
      <c r="J20" s="4"/>
    </row>
    <row r="21" spans="1:10" s="5" customFormat="1" ht="15.75" x14ac:dyDescent="0.25">
      <c r="A21" s="14"/>
      <c r="B21" s="12" t="s">
        <v>153</v>
      </c>
      <c r="C21" s="13">
        <v>1</v>
      </c>
      <c r="D21" s="15"/>
      <c r="E21" s="12"/>
      <c r="G21" s="10"/>
      <c r="H21" s="10"/>
      <c r="I21" s="4"/>
      <c r="J21" s="4"/>
    </row>
    <row r="22" spans="1:10" s="5" customFormat="1" ht="15.75" x14ac:dyDescent="0.25">
      <c r="A22" s="14"/>
      <c r="B22" s="13" t="s">
        <v>18</v>
      </c>
      <c r="C22" s="13">
        <v>56</v>
      </c>
      <c r="D22" s="15"/>
      <c r="E22" s="12"/>
      <c r="G22" s="10"/>
      <c r="H22" s="10"/>
      <c r="I22" s="4"/>
      <c r="J22" s="4"/>
    </row>
    <row r="23" spans="1:10" s="5" customFormat="1" ht="15.75" x14ac:dyDescent="0.25">
      <c r="A23" s="14"/>
      <c r="B23" s="206" t="s">
        <v>163</v>
      </c>
      <c r="C23" s="13"/>
      <c r="D23" s="15"/>
      <c r="E23" s="12"/>
      <c r="G23" s="10"/>
      <c r="H23" s="10"/>
      <c r="I23" s="4"/>
      <c r="J23" s="4"/>
    </row>
    <row r="24" spans="1:10" s="5" customFormat="1" ht="15.75" x14ac:dyDescent="0.25">
      <c r="A24" s="14"/>
      <c r="B24" s="207" t="s">
        <v>157</v>
      </c>
      <c r="C24" s="13">
        <v>5</v>
      </c>
      <c r="D24" s="15"/>
      <c r="E24" s="12"/>
      <c r="G24" s="10"/>
      <c r="H24" s="10"/>
      <c r="I24" s="4"/>
      <c r="J24" s="4"/>
    </row>
    <row r="25" spans="1:10" s="5" customFormat="1" ht="15.75" x14ac:dyDescent="0.25">
      <c r="A25" s="14"/>
      <c r="B25" s="207" t="s">
        <v>164</v>
      </c>
      <c r="C25" s="13">
        <v>20</v>
      </c>
      <c r="D25" s="15"/>
      <c r="E25" s="12"/>
      <c r="G25" s="10"/>
      <c r="H25" s="10"/>
      <c r="I25" s="4"/>
      <c r="J25" s="4"/>
    </row>
    <row r="26" spans="1:10" s="5" customFormat="1" ht="15.75" x14ac:dyDescent="0.25">
      <c r="A26" s="14"/>
      <c r="B26" s="207" t="s">
        <v>165</v>
      </c>
      <c r="C26" s="13">
        <v>10</v>
      </c>
      <c r="D26" s="15"/>
      <c r="E26" s="12"/>
      <c r="G26" s="10"/>
      <c r="H26" s="10"/>
      <c r="I26" s="4"/>
      <c r="J26" s="4"/>
    </row>
    <row r="27" spans="1:10" s="5" customFormat="1" ht="15.75" x14ac:dyDescent="0.25">
      <c r="A27" s="14"/>
      <c r="B27" s="207" t="s">
        <v>166</v>
      </c>
      <c r="C27" s="13">
        <v>10</v>
      </c>
      <c r="D27" s="15"/>
      <c r="E27" s="12"/>
      <c r="G27" s="10"/>
      <c r="H27" s="10"/>
      <c r="I27" s="4"/>
      <c r="J27" s="4"/>
    </row>
    <row r="28" spans="1:10" s="5" customFormat="1" ht="15.75" x14ac:dyDescent="0.25">
      <c r="A28" s="14"/>
      <c r="B28" s="207" t="s">
        <v>167</v>
      </c>
      <c r="C28" s="13">
        <v>15</v>
      </c>
      <c r="D28" s="15"/>
      <c r="E28" s="12"/>
      <c r="G28" s="10"/>
      <c r="H28" s="10"/>
      <c r="I28" s="4"/>
      <c r="J28" s="4"/>
    </row>
    <row r="29" spans="1:10" s="5" customFormat="1" ht="15.75" x14ac:dyDescent="0.25">
      <c r="A29" s="14"/>
      <c r="B29" s="207" t="s">
        <v>168</v>
      </c>
      <c r="C29" s="13">
        <v>12</v>
      </c>
      <c r="D29" s="15"/>
      <c r="E29" s="12"/>
      <c r="G29" s="10"/>
      <c r="H29" s="10"/>
      <c r="I29" s="4"/>
      <c r="J29" s="4"/>
    </row>
    <row r="30" spans="1:10" s="5" customFormat="1" ht="15.75" x14ac:dyDescent="0.25">
      <c r="A30" s="14"/>
      <c r="B30" s="207" t="s">
        <v>169</v>
      </c>
      <c r="C30" s="13">
        <v>3</v>
      </c>
      <c r="D30" s="15"/>
      <c r="E30" s="12"/>
      <c r="G30" s="10"/>
      <c r="H30" s="10"/>
      <c r="I30" s="4"/>
      <c r="J30" s="4"/>
    </row>
    <row r="31" spans="1:10" s="5" customFormat="1" ht="15.75" x14ac:dyDescent="0.25">
      <c r="A31" s="14"/>
      <c r="B31" s="13" t="s">
        <v>18</v>
      </c>
      <c r="C31" s="13">
        <v>34</v>
      </c>
      <c r="D31" s="15"/>
      <c r="E31" s="12"/>
      <c r="G31" s="10"/>
      <c r="H31" s="10"/>
      <c r="I31" s="4"/>
      <c r="J31" s="4"/>
    </row>
    <row r="32" spans="1:10" x14ac:dyDescent="0.2">
      <c r="B32" s="17"/>
      <c r="C32" s="9"/>
      <c r="D32" s="9">
        <f>SUM(C14:C31)</f>
        <v>690</v>
      </c>
      <c r="J32" s="5"/>
    </row>
    <row r="33" spans="1:10" ht="15.75" x14ac:dyDescent="0.25">
      <c r="A33" s="11" t="s">
        <v>1</v>
      </c>
      <c r="B33" s="26" t="s">
        <v>143</v>
      </c>
      <c r="C33" s="198">
        <v>1700</v>
      </c>
      <c r="H33" s="4"/>
      <c r="I33" s="4"/>
      <c r="J33" s="4"/>
    </row>
    <row r="34" spans="1:10" ht="15.75" x14ac:dyDescent="0.25">
      <c r="A34" s="11"/>
      <c r="B34" s="26" t="s">
        <v>160</v>
      </c>
      <c r="C34" s="198">
        <v>1700</v>
      </c>
      <c r="H34" s="4"/>
      <c r="I34" s="4"/>
      <c r="J34" s="4"/>
    </row>
    <row r="35" spans="1:10" ht="15.75" x14ac:dyDescent="0.25">
      <c r="A35" s="11"/>
      <c r="B35" s="197" t="s">
        <v>186</v>
      </c>
      <c r="C35" s="198">
        <v>3750</v>
      </c>
      <c r="H35" s="4"/>
      <c r="I35" s="4"/>
      <c r="J35" s="4"/>
    </row>
    <row r="36" spans="1:10" ht="15.75" x14ac:dyDescent="0.25">
      <c r="A36" s="11"/>
      <c r="B36" s="197" t="s">
        <v>187</v>
      </c>
      <c r="C36" s="198">
        <v>2500</v>
      </c>
      <c r="H36" s="4"/>
      <c r="I36" s="4"/>
      <c r="J36" s="4"/>
    </row>
    <row r="37" spans="1:10" ht="15.75" x14ac:dyDescent="0.25">
      <c r="A37" s="11"/>
      <c r="B37" s="197" t="s">
        <v>188</v>
      </c>
      <c r="C37" s="198">
        <v>1990</v>
      </c>
      <c r="H37" s="4"/>
      <c r="I37" s="4"/>
      <c r="J37" s="4"/>
    </row>
    <row r="38" spans="1:10" ht="15.75" x14ac:dyDescent="0.25">
      <c r="A38" s="11"/>
      <c r="B38" s="197" t="s">
        <v>189</v>
      </c>
      <c r="C38" s="198">
        <v>1015</v>
      </c>
      <c r="H38" s="4"/>
      <c r="I38" s="4"/>
      <c r="J38" s="4"/>
    </row>
    <row r="39" spans="1:10" ht="15.75" x14ac:dyDescent="0.25">
      <c r="A39" s="11"/>
      <c r="B39" s="117" t="s">
        <v>190</v>
      </c>
      <c r="C39" s="204">
        <v>1230</v>
      </c>
      <c r="D39" s="37"/>
      <c r="H39" s="4"/>
      <c r="I39" s="4"/>
      <c r="J39" s="4"/>
    </row>
    <row r="40" spans="1:10" ht="15.75" x14ac:dyDescent="0.25">
      <c r="A40" s="11"/>
      <c r="B40" s="117" t="s">
        <v>191</v>
      </c>
      <c r="C40" s="202">
        <v>15000</v>
      </c>
      <c r="D40" s="37"/>
      <c r="H40" s="4"/>
      <c r="I40" s="4"/>
      <c r="J40" s="4"/>
    </row>
    <row r="41" spans="1:10" ht="15.75" x14ac:dyDescent="0.25">
      <c r="A41" s="11"/>
      <c r="B41" s="117" t="s">
        <v>192</v>
      </c>
      <c r="C41" s="202">
        <v>22085</v>
      </c>
      <c r="D41" s="37"/>
      <c r="H41" s="4"/>
      <c r="I41" s="4"/>
      <c r="J41" s="4"/>
    </row>
    <row r="42" spans="1:10" ht="15.75" x14ac:dyDescent="0.25">
      <c r="A42" s="11"/>
      <c r="B42" s="117" t="s">
        <v>193</v>
      </c>
      <c r="C42" s="202">
        <v>29.25</v>
      </c>
      <c r="D42" s="37"/>
      <c r="H42" s="4"/>
      <c r="I42" s="4"/>
      <c r="J42" s="4"/>
    </row>
    <row r="43" spans="1:10" ht="15.75" x14ac:dyDescent="0.25">
      <c r="A43" s="11"/>
      <c r="B43" s="117" t="s">
        <v>141</v>
      </c>
      <c r="C43" s="202">
        <v>112.5</v>
      </c>
      <c r="D43" s="37"/>
      <c r="H43" s="4"/>
      <c r="I43" s="4"/>
      <c r="J43" s="4"/>
    </row>
    <row r="44" spans="1:10" ht="15.75" x14ac:dyDescent="0.25">
      <c r="A44" s="11"/>
      <c r="B44" s="117" t="s">
        <v>142</v>
      </c>
      <c r="C44" s="202">
        <v>167.38</v>
      </c>
      <c r="D44" s="37"/>
      <c r="H44" s="4"/>
      <c r="I44" s="4"/>
      <c r="J44" s="4"/>
    </row>
    <row r="45" spans="1:10" ht="15.75" x14ac:dyDescent="0.25">
      <c r="A45" s="11"/>
      <c r="B45" s="205" t="s">
        <v>144</v>
      </c>
      <c r="C45" s="202">
        <v>6616.74</v>
      </c>
      <c r="H45" s="4"/>
      <c r="I45" s="4"/>
      <c r="J45" s="4"/>
    </row>
    <row r="46" spans="1:10" ht="15.75" x14ac:dyDescent="0.25">
      <c r="A46" s="11"/>
      <c r="B46" s="197" t="s">
        <v>158</v>
      </c>
      <c r="C46" s="202">
        <v>10000</v>
      </c>
      <c r="H46" s="4"/>
      <c r="I46" s="4"/>
      <c r="J46" s="4"/>
    </row>
    <row r="47" spans="1:10" ht="15.75" x14ac:dyDescent="0.25">
      <c r="A47" s="11"/>
      <c r="B47" s="197" t="s">
        <v>185</v>
      </c>
      <c r="C47" s="202">
        <v>1400</v>
      </c>
      <c r="H47" s="4"/>
      <c r="I47" s="4"/>
      <c r="J47" s="4"/>
    </row>
    <row r="48" spans="1:10" ht="15.75" x14ac:dyDescent="0.25">
      <c r="A48" s="11"/>
      <c r="B48" s="17" t="s">
        <v>2</v>
      </c>
      <c r="C48" s="9"/>
      <c r="D48" s="225">
        <f>-(SUM(C33:C47))</f>
        <v>-69295.87</v>
      </c>
      <c r="H48" s="4"/>
      <c r="I48" s="4"/>
      <c r="J48" s="4"/>
    </row>
    <row r="49" spans="1:9" s="5" customFormat="1" ht="15" customHeight="1" thickBot="1" x14ac:dyDescent="0.3">
      <c r="A49" s="104" t="s">
        <v>137</v>
      </c>
      <c r="B49" s="105"/>
      <c r="C49" s="9"/>
      <c r="D49" s="226">
        <f>D5+D32+D48</f>
        <v>3161.2200000000012</v>
      </c>
      <c r="I49" s="1"/>
    </row>
    <row r="50" spans="1:9" s="5" customFormat="1" ht="15" customHeight="1" thickTop="1" x14ac:dyDescent="0.25">
      <c r="A50" s="104"/>
      <c r="B50" s="105"/>
      <c r="C50" s="9"/>
      <c r="D50" s="19"/>
      <c r="I50" s="1"/>
    </row>
    <row r="51" spans="1:9" s="5" customFormat="1" ht="15" customHeight="1" x14ac:dyDescent="0.25">
      <c r="A51" s="8"/>
      <c r="B51" s="224" t="s">
        <v>138</v>
      </c>
      <c r="C51" s="9"/>
      <c r="D51" s="19"/>
      <c r="I51" s="1"/>
    </row>
    <row r="52" spans="1:9" s="5" customFormat="1" ht="15" customHeight="1" x14ac:dyDescent="0.25">
      <c r="A52" s="8"/>
      <c r="B52" s="26" t="s">
        <v>183</v>
      </c>
      <c r="C52" s="198">
        <v>1700</v>
      </c>
      <c r="D52" s="19"/>
      <c r="I52" s="1"/>
    </row>
    <row r="53" spans="1:9" s="5" customFormat="1" x14ac:dyDescent="0.2">
      <c r="A53" s="9"/>
      <c r="D53" s="223">
        <f>SUM(C52:C52)</f>
        <v>1700</v>
      </c>
    </row>
    <row r="54" spans="1:9" s="5" customFormat="1" x14ac:dyDescent="0.2">
      <c r="A54" s="9"/>
      <c r="C54" s="9"/>
      <c r="D54" s="9"/>
    </row>
    <row r="55" spans="1:9" s="5" customFormat="1" ht="15.75" x14ac:dyDescent="0.25">
      <c r="A55" s="9"/>
      <c r="B55" s="224" t="s">
        <v>184</v>
      </c>
      <c r="C55" s="9"/>
      <c r="D55" s="9"/>
    </row>
    <row r="56" spans="1:9" s="5" customFormat="1" x14ac:dyDescent="0.2">
      <c r="A56" s="9"/>
      <c r="B56" s="197" t="s">
        <v>161</v>
      </c>
      <c r="C56" s="195" t="s">
        <v>124</v>
      </c>
      <c r="D56" s="223">
        <f>SUM(C56:C56)</f>
        <v>0</v>
      </c>
    </row>
    <row r="57" spans="1:9" s="5" customFormat="1" x14ac:dyDescent="0.2">
      <c r="A57" s="9"/>
      <c r="C57" s="9"/>
      <c r="D57" s="9"/>
    </row>
    <row r="58" spans="1:9" s="5" customFormat="1" x14ac:dyDescent="0.2">
      <c r="A58" s="9"/>
      <c r="C58" s="9"/>
      <c r="D58" s="9"/>
    </row>
    <row r="59" spans="1:9" s="5" customFormat="1" x14ac:dyDescent="0.2">
      <c r="A59" s="9"/>
      <c r="C59" s="9"/>
      <c r="D59" s="9"/>
    </row>
    <row r="60" spans="1:9" s="5" customFormat="1" x14ac:dyDescent="0.2">
      <c r="A60" s="9"/>
      <c r="C60" s="9"/>
      <c r="D60" s="9"/>
    </row>
    <row r="61" spans="1:9" s="5" customFormat="1" x14ac:dyDescent="0.2">
      <c r="A61" s="9"/>
      <c r="C61" s="9"/>
      <c r="D61" s="9"/>
    </row>
    <row r="62" spans="1:9" s="5" customFormat="1" x14ac:dyDescent="0.2">
      <c r="A62" s="9"/>
      <c r="C62" s="9"/>
      <c r="D62" s="9"/>
    </row>
    <row r="63" spans="1:9" s="5" customFormat="1" x14ac:dyDescent="0.2">
      <c r="A63" s="9"/>
      <c r="C63" s="9"/>
      <c r="D63" s="9"/>
    </row>
    <row r="64" spans="1:9" s="5" customFormat="1" x14ac:dyDescent="0.2">
      <c r="A64" s="9"/>
      <c r="C64" s="9"/>
      <c r="D64" s="9"/>
    </row>
    <row r="65" spans="1:4" s="5" customFormat="1" x14ac:dyDescent="0.2">
      <c r="A65" s="9"/>
      <c r="C65" s="9"/>
      <c r="D65" s="9"/>
    </row>
    <row r="66" spans="1:4" s="5" customFormat="1" x14ac:dyDescent="0.2">
      <c r="A66" s="9"/>
      <c r="C66" s="9"/>
      <c r="D66" s="9"/>
    </row>
    <row r="67" spans="1:4" s="5" customFormat="1" x14ac:dyDescent="0.2">
      <c r="A67" s="9"/>
      <c r="C67" s="9"/>
      <c r="D67" s="9"/>
    </row>
    <row r="68" spans="1:4" s="5" customFormat="1" x14ac:dyDescent="0.2">
      <c r="A68" s="9"/>
      <c r="C68" s="9"/>
      <c r="D68" s="9"/>
    </row>
    <row r="69" spans="1:4" s="5" customFormat="1" x14ac:dyDescent="0.2">
      <c r="A69" s="9"/>
      <c r="C69" s="9"/>
      <c r="D69" s="9"/>
    </row>
    <row r="70" spans="1:4" s="5" customFormat="1" x14ac:dyDescent="0.2">
      <c r="A70" s="9"/>
      <c r="C70" s="9"/>
      <c r="D70" s="9"/>
    </row>
    <row r="71" spans="1:4" s="5" customFormat="1" x14ac:dyDescent="0.2">
      <c r="A71" s="9"/>
      <c r="C71" s="9"/>
      <c r="D71" s="9"/>
    </row>
    <row r="72" spans="1:4" s="5" customFormat="1" x14ac:dyDescent="0.2">
      <c r="A72" s="9"/>
      <c r="C72" s="9"/>
      <c r="D72" s="9"/>
    </row>
    <row r="73" spans="1:4" s="5" customFormat="1" x14ac:dyDescent="0.2">
      <c r="A73" s="9"/>
      <c r="C73" s="9"/>
      <c r="D73" s="9"/>
    </row>
    <row r="74" spans="1:4" s="5" customFormat="1" x14ac:dyDescent="0.2">
      <c r="A74" s="9"/>
      <c r="C74" s="9"/>
      <c r="D74" s="9"/>
    </row>
    <row r="75" spans="1:4" s="5" customFormat="1" x14ac:dyDescent="0.2">
      <c r="A75" s="9"/>
      <c r="C75" s="9"/>
      <c r="D75" s="9"/>
    </row>
    <row r="76" spans="1:4" s="5" customFormat="1" x14ac:dyDescent="0.2">
      <c r="A76" s="9"/>
      <c r="C76" s="9"/>
      <c r="D76" s="9"/>
    </row>
    <row r="77" spans="1:4" s="5" customFormat="1" x14ac:dyDescent="0.2">
      <c r="A77" s="9"/>
      <c r="C77" s="9"/>
      <c r="D77" s="9"/>
    </row>
    <row r="78" spans="1:4" s="5" customFormat="1" x14ac:dyDescent="0.2">
      <c r="A78" s="9"/>
      <c r="C78" s="9"/>
      <c r="D78" s="9"/>
    </row>
    <row r="79" spans="1:4" s="5" customFormat="1" x14ac:dyDescent="0.2">
      <c r="A79" s="9"/>
      <c r="C79" s="9"/>
      <c r="D79" s="9"/>
    </row>
    <row r="80" spans="1:4" s="5" customFormat="1" x14ac:dyDescent="0.2">
      <c r="A80" s="9"/>
      <c r="C80" s="9"/>
      <c r="D80" s="9"/>
    </row>
    <row r="81" spans="1:4" s="5" customFormat="1" x14ac:dyDescent="0.2">
      <c r="A81" s="9"/>
      <c r="C81" s="9"/>
      <c r="D81" s="9"/>
    </row>
    <row r="82" spans="1:4" s="5" customFormat="1" x14ac:dyDescent="0.2">
      <c r="A82" s="9"/>
      <c r="C82" s="9"/>
      <c r="D82" s="9"/>
    </row>
    <row r="83" spans="1:4" s="5" customFormat="1" x14ac:dyDescent="0.2">
      <c r="A83" s="9"/>
      <c r="C83" s="9"/>
      <c r="D83" s="9"/>
    </row>
    <row r="84" spans="1:4" s="5" customFormat="1" x14ac:dyDescent="0.2">
      <c r="A84" s="9"/>
      <c r="C84" s="9"/>
      <c r="D84" s="9"/>
    </row>
    <row r="85" spans="1:4" s="5" customFormat="1" x14ac:dyDescent="0.2">
      <c r="A85" s="9"/>
      <c r="C85" s="9"/>
      <c r="D85" s="9"/>
    </row>
    <row r="86" spans="1:4" s="5" customFormat="1" x14ac:dyDescent="0.2">
      <c r="A86" s="9"/>
      <c r="C86" s="9"/>
      <c r="D86" s="9"/>
    </row>
    <row r="87" spans="1:4" s="5" customFormat="1" x14ac:dyDescent="0.2">
      <c r="A87" s="9"/>
      <c r="C87" s="9"/>
      <c r="D87" s="9"/>
    </row>
    <row r="88" spans="1:4" s="5" customFormat="1" x14ac:dyDescent="0.2">
      <c r="A88" s="9"/>
      <c r="C88" s="9"/>
      <c r="D88" s="9"/>
    </row>
    <row r="89" spans="1:4" s="5" customFormat="1" x14ac:dyDescent="0.2">
      <c r="A89" s="9"/>
      <c r="C89" s="9"/>
      <c r="D89" s="9"/>
    </row>
    <row r="90" spans="1:4" s="5" customFormat="1" x14ac:dyDescent="0.2">
      <c r="A90" s="9"/>
      <c r="C90" s="9"/>
      <c r="D90" s="9"/>
    </row>
    <row r="91" spans="1:4" s="5" customFormat="1" x14ac:dyDescent="0.2">
      <c r="A91" s="9"/>
      <c r="C91" s="9"/>
      <c r="D91" s="9"/>
    </row>
    <row r="92" spans="1:4" s="5" customFormat="1" x14ac:dyDescent="0.2">
      <c r="A92" s="9"/>
      <c r="C92" s="9"/>
      <c r="D92" s="9"/>
    </row>
    <row r="93" spans="1:4" s="5" customFormat="1" x14ac:dyDescent="0.2">
      <c r="A93" s="9"/>
      <c r="C93" s="9"/>
      <c r="D93" s="9"/>
    </row>
    <row r="94" spans="1:4" s="5" customFormat="1" x14ac:dyDescent="0.2">
      <c r="A94" s="9"/>
      <c r="C94" s="9"/>
      <c r="D94" s="9"/>
    </row>
    <row r="95" spans="1:4" s="5" customFormat="1" x14ac:dyDescent="0.2">
      <c r="A95" s="9"/>
      <c r="C95" s="9"/>
      <c r="D95" s="9"/>
    </row>
    <row r="96" spans="1:4" s="5" customFormat="1" x14ac:dyDescent="0.2">
      <c r="A96" s="9"/>
      <c r="C96" s="9"/>
      <c r="D96" s="9"/>
    </row>
    <row r="97" spans="1:4" s="5" customFormat="1" x14ac:dyDescent="0.2">
      <c r="A97" s="9"/>
      <c r="C97" s="9"/>
      <c r="D97" s="9"/>
    </row>
    <row r="98" spans="1:4" s="5" customFormat="1" x14ac:dyDescent="0.2">
      <c r="A98" s="9"/>
      <c r="C98" s="9"/>
      <c r="D98" s="9"/>
    </row>
    <row r="99" spans="1:4" s="5" customFormat="1" x14ac:dyDescent="0.2">
      <c r="A99" s="9"/>
      <c r="C99" s="9"/>
      <c r="D99" s="9"/>
    </row>
    <row r="100" spans="1:4" s="5" customFormat="1" x14ac:dyDescent="0.2">
      <c r="A100" s="9"/>
      <c r="C100" s="9"/>
      <c r="D100" s="9"/>
    </row>
    <row r="101" spans="1:4" s="5" customFormat="1" x14ac:dyDescent="0.2">
      <c r="A101" s="9"/>
      <c r="C101" s="9"/>
      <c r="D101" s="9"/>
    </row>
    <row r="102" spans="1:4" s="5" customFormat="1" x14ac:dyDescent="0.2">
      <c r="A102" s="9"/>
      <c r="C102" s="9"/>
      <c r="D102" s="9"/>
    </row>
    <row r="103" spans="1:4" s="5" customFormat="1" x14ac:dyDescent="0.2">
      <c r="A103" s="9"/>
      <c r="C103" s="9"/>
      <c r="D103" s="9"/>
    </row>
    <row r="104" spans="1:4" s="5" customFormat="1" x14ac:dyDescent="0.2">
      <c r="A104" s="9"/>
      <c r="C104" s="9"/>
      <c r="D104" s="9"/>
    </row>
    <row r="105" spans="1:4" s="5" customFormat="1" x14ac:dyDescent="0.2">
      <c r="A105" s="9"/>
      <c r="C105" s="9"/>
      <c r="D105" s="9"/>
    </row>
    <row r="106" spans="1:4" s="5" customFormat="1" x14ac:dyDescent="0.2">
      <c r="A106" s="9"/>
      <c r="C106" s="9"/>
      <c r="D106" s="9"/>
    </row>
    <row r="107" spans="1:4" s="5" customFormat="1" x14ac:dyDescent="0.2">
      <c r="A107" s="9"/>
      <c r="C107" s="9"/>
      <c r="D107" s="9"/>
    </row>
    <row r="108" spans="1:4" s="5" customFormat="1" x14ac:dyDescent="0.2">
      <c r="A108" s="9"/>
      <c r="C108" s="9"/>
      <c r="D108" s="9"/>
    </row>
    <row r="109" spans="1:4" s="5" customFormat="1" x14ac:dyDescent="0.2">
      <c r="A109" s="9"/>
      <c r="C109" s="9"/>
      <c r="D109" s="9"/>
    </row>
    <row r="110" spans="1:4" s="5" customFormat="1" x14ac:dyDescent="0.2">
      <c r="A110" s="9"/>
      <c r="C110" s="9"/>
      <c r="D110" s="9"/>
    </row>
    <row r="111" spans="1:4" s="5" customFormat="1" x14ac:dyDescent="0.2">
      <c r="A111" s="9"/>
      <c r="C111" s="9"/>
      <c r="D111" s="9"/>
    </row>
    <row r="112" spans="1:4" s="5" customFormat="1" x14ac:dyDescent="0.2">
      <c r="A112" s="9"/>
      <c r="C112" s="9"/>
      <c r="D112" s="9"/>
    </row>
    <row r="113" spans="1:4" s="5" customFormat="1" x14ac:dyDescent="0.2">
      <c r="A113" s="9"/>
      <c r="C113" s="9"/>
      <c r="D113" s="9"/>
    </row>
    <row r="114" spans="1:4" s="5" customFormat="1" x14ac:dyDescent="0.2">
      <c r="A114" s="9"/>
      <c r="C114" s="9"/>
      <c r="D114" s="9"/>
    </row>
    <row r="115" spans="1:4" s="5" customFormat="1" x14ac:dyDescent="0.2">
      <c r="A115" s="9"/>
      <c r="C115" s="9"/>
      <c r="D115" s="9"/>
    </row>
    <row r="116" spans="1:4" s="5" customFormat="1" x14ac:dyDescent="0.2">
      <c r="A116" s="9"/>
      <c r="C116" s="9"/>
      <c r="D116" s="9"/>
    </row>
    <row r="117" spans="1:4" s="5" customFormat="1" x14ac:dyDescent="0.2">
      <c r="A117" s="9"/>
      <c r="C117" s="9"/>
      <c r="D117" s="9"/>
    </row>
    <row r="118" spans="1:4" s="5" customFormat="1" x14ac:dyDescent="0.2">
      <c r="A118" s="9"/>
      <c r="C118" s="9"/>
      <c r="D118" s="9"/>
    </row>
    <row r="119" spans="1:4" s="5" customFormat="1" x14ac:dyDescent="0.2">
      <c r="A119" s="9"/>
      <c r="C119" s="9"/>
      <c r="D119" s="9"/>
    </row>
    <row r="120" spans="1:4" s="5" customFormat="1" x14ac:dyDescent="0.2">
      <c r="A120" s="9"/>
      <c r="C120" s="9"/>
      <c r="D120" s="9"/>
    </row>
    <row r="121" spans="1:4" s="5" customFormat="1" x14ac:dyDescent="0.2">
      <c r="A121" s="9"/>
      <c r="C121" s="9"/>
      <c r="D121" s="9"/>
    </row>
    <row r="122" spans="1:4" s="5" customFormat="1" x14ac:dyDescent="0.2">
      <c r="A122" s="9"/>
      <c r="C122" s="9"/>
      <c r="D122" s="9"/>
    </row>
    <row r="123" spans="1:4" s="5" customFormat="1" x14ac:dyDescent="0.2">
      <c r="A123" s="9"/>
      <c r="C123" s="9"/>
      <c r="D123" s="9"/>
    </row>
    <row r="124" spans="1:4" s="5" customFormat="1" x14ac:dyDescent="0.2">
      <c r="A124" s="9"/>
      <c r="C124" s="9"/>
      <c r="D124" s="9"/>
    </row>
    <row r="125" spans="1:4" s="5" customFormat="1" x14ac:dyDescent="0.2">
      <c r="A125" s="9"/>
      <c r="C125" s="9"/>
      <c r="D125" s="9"/>
    </row>
    <row r="126" spans="1:4" s="5" customFormat="1" x14ac:dyDescent="0.2">
      <c r="A126" s="9"/>
      <c r="C126" s="9"/>
      <c r="D126" s="9"/>
    </row>
    <row r="127" spans="1:4" s="5" customFormat="1" x14ac:dyDescent="0.2">
      <c r="A127" s="9"/>
      <c r="C127" s="9"/>
      <c r="D127" s="9"/>
    </row>
    <row r="128" spans="1:4" s="5" customFormat="1" x14ac:dyDescent="0.2">
      <c r="A128" s="9"/>
      <c r="C128" s="9"/>
      <c r="D128" s="9"/>
    </row>
    <row r="129" spans="1:4" s="5" customFormat="1" x14ac:dyDescent="0.2">
      <c r="A129" s="9"/>
      <c r="C129" s="9"/>
      <c r="D129" s="9"/>
    </row>
    <row r="130" spans="1:4" s="5" customFormat="1" x14ac:dyDescent="0.2">
      <c r="A130" s="9"/>
      <c r="C130" s="9"/>
      <c r="D130" s="9"/>
    </row>
    <row r="131" spans="1:4" s="5" customFormat="1" x14ac:dyDescent="0.2">
      <c r="A131" s="9"/>
      <c r="C131" s="9"/>
      <c r="D131" s="9"/>
    </row>
    <row r="132" spans="1:4" s="5" customFormat="1" x14ac:dyDescent="0.2">
      <c r="A132" s="9"/>
      <c r="C132" s="9"/>
      <c r="D132" s="9"/>
    </row>
    <row r="133" spans="1:4" s="5" customFormat="1" x14ac:dyDescent="0.2">
      <c r="A133" s="9"/>
      <c r="C133" s="9"/>
      <c r="D133" s="9"/>
    </row>
    <row r="134" spans="1:4" s="5" customFormat="1" x14ac:dyDescent="0.2">
      <c r="A134" s="9"/>
      <c r="C134" s="9"/>
      <c r="D134" s="9"/>
    </row>
    <row r="135" spans="1:4" s="5" customFormat="1" x14ac:dyDescent="0.2">
      <c r="A135" s="9"/>
      <c r="C135" s="9"/>
      <c r="D135" s="9"/>
    </row>
    <row r="136" spans="1:4" s="5" customFormat="1" x14ac:dyDescent="0.2">
      <c r="A136" s="9"/>
      <c r="C136" s="9"/>
      <c r="D136" s="9"/>
    </row>
    <row r="137" spans="1:4" s="5" customFormat="1" x14ac:dyDescent="0.2">
      <c r="A137" s="9"/>
      <c r="C137" s="9"/>
      <c r="D137" s="9"/>
    </row>
    <row r="138" spans="1:4" s="5" customFormat="1" x14ac:dyDescent="0.2">
      <c r="A138" s="9"/>
      <c r="C138" s="9"/>
      <c r="D138" s="9"/>
    </row>
    <row r="139" spans="1:4" s="5" customFormat="1" x14ac:dyDescent="0.2">
      <c r="A139" s="9"/>
      <c r="C139" s="9"/>
      <c r="D139" s="9"/>
    </row>
    <row r="140" spans="1:4" s="5" customFormat="1" x14ac:dyDescent="0.2">
      <c r="A140" s="9"/>
      <c r="C140" s="9"/>
      <c r="D140" s="9"/>
    </row>
    <row r="141" spans="1:4" s="5" customFormat="1" x14ac:dyDescent="0.2">
      <c r="A141" s="9"/>
      <c r="C141" s="9"/>
      <c r="D141" s="9"/>
    </row>
    <row r="142" spans="1:4" s="5" customFormat="1" x14ac:dyDescent="0.2">
      <c r="A142" s="9"/>
      <c r="C142" s="9"/>
      <c r="D142" s="9"/>
    </row>
    <row r="143" spans="1:4" s="5" customFormat="1" x14ac:dyDescent="0.2">
      <c r="A143" s="9"/>
      <c r="C143" s="9"/>
      <c r="D143" s="9"/>
    </row>
    <row r="144" spans="1:4" s="5" customFormat="1" x14ac:dyDescent="0.2">
      <c r="A144" s="9"/>
      <c r="C144" s="9"/>
      <c r="D144" s="9"/>
    </row>
    <row r="145" spans="1:4" s="5" customFormat="1" x14ac:dyDescent="0.2">
      <c r="A145" s="9"/>
      <c r="C145" s="9"/>
      <c r="D145" s="9"/>
    </row>
    <row r="146" spans="1:4" s="5" customFormat="1" x14ac:dyDescent="0.2">
      <c r="A146" s="9"/>
      <c r="C146" s="9"/>
      <c r="D146" s="9"/>
    </row>
    <row r="147" spans="1:4" s="5" customFormat="1" x14ac:dyDescent="0.2">
      <c r="A147" s="9"/>
      <c r="C147" s="9"/>
      <c r="D147" s="9"/>
    </row>
    <row r="148" spans="1:4" s="5" customFormat="1" x14ac:dyDescent="0.2">
      <c r="A148" s="9"/>
      <c r="C148" s="9"/>
      <c r="D148" s="9"/>
    </row>
    <row r="149" spans="1:4" s="5" customFormat="1" x14ac:dyDescent="0.2">
      <c r="A149" s="9"/>
      <c r="C149" s="9"/>
      <c r="D149" s="9"/>
    </row>
    <row r="150" spans="1:4" s="5" customFormat="1" x14ac:dyDescent="0.2">
      <c r="A150" s="9"/>
      <c r="C150" s="9"/>
      <c r="D150" s="9"/>
    </row>
    <row r="151" spans="1:4" s="5" customFormat="1" x14ac:dyDescent="0.2">
      <c r="A151" s="9"/>
      <c r="C151" s="9"/>
      <c r="D151" s="9"/>
    </row>
    <row r="152" spans="1:4" s="5" customFormat="1" x14ac:dyDescent="0.2">
      <c r="A152" s="9"/>
      <c r="C152" s="9"/>
      <c r="D152" s="9"/>
    </row>
    <row r="153" spans="1:4" s="5" customFormat="1" x14ac:dyDescent="0.2">
      <c r="A153" s="9"/>
      <c r="C153" s="9"/>
      <c r="D153" s="9"/>
    </row>
    <row r="154" spans="1:4" s="5" customFormat="1" x14ac:dyDescent="0.2">
      <c r="A154" s="9"/>
      <c r="C154" s="9"/>
      <c r="D154" s="9"/>
    </row>
    <row r="155" spans="1:4" s="5" customFormat="1" x14ac:dyDescent="0.2">
      <c r="A155" s="9"/>
      <c r="C155" s="9"/>
      <c r="D155" s="9"/>
    </row>
    <row r="156" spans="1:4" s="5" customFormat="1" x14ac:dyDescent="0.2">
      <c r="A156" s="9"/>
      <c r="C156" s="9"/>
      <c r="D156" s="9"/>
    </row>
    <row r="157" spans="1:4" s="5" customFormat="1" x14ac:dyDescent="0.2">
      <c r="A157" s="9"/>
      <c r="C157" s="9"/>
      <c r="D157" s="9"/>
    </row>
    <row r="158" spans="1:4" s="5" customFormat="1" x14ac:dyDescent="0.2">
      <c r="A158" s="9"/>
      <c r="C158" s="9"/>
      <c r="D158" s="9"/>
    </row>
    <row r="159" spans="1:4" s="5" customFormat="1" x14ac:dyDescent="0.2">
      <c r="A159" s="9"/>
      <c r="C159" s="9"/>
      <c r="D159" s="9"/>
    </row>
    <row r="160" spans="1:4" s="5" customFormat="1" x14ac:dyDescent="0.2">
      <c r="A160" s="9"/>
      <c r="C160" s="9"/>
      <c r="D160" s="9"/>
    </row>
    <row r="161" spans="1:5" s="5" customFormat="1" x14ac:dyDescent="0.2">
      <c r="A161" s="9"/>
      <c r="C161" s="9"/>
      <c r="D161" s="9"/>
    </row>
    <row r="162" spans="1:5" s="5" customFormat="1" x14ac:dyDescent="0.2">
      <c r="A162" s="9"/>
      <c r="C162" s="9"/>
      <c r="D162" s="9"/>
    </row>
    <row r="163" spans="1:5" s="5" customFormat="1" x14ac:dyDescent="0.2">
      <c r="A163" s="9"/>
      <c r="C163" s="9"/>
      <c r="D163" s="9"/>
    </row>
    <row r="164" spans="1:5" s="5" customFormat="1" x14ac:dyDescent="0.2">
      <c r="A164" s="9"/>
      <c r="C164" s="9"/>
      <c r="D164" s="9"/>
    </row>
    <row r="165" spans="1:5" s="5" customFormat="1" x14ac:dyDescent="0.2">
      <c r="A165" s="9"/>
      <c r="C165" s="9"/>
      <c r="D165" s="9"/>
    </row>
    <row r="166" spans="1:5" s="5" customFormat="1" x14ac:dyDescent="0.2">
      <c r="A166" s="9"/>
      <c r="C166" s="9"/>
      <c r="D166" s="9"/>
    </row>
    <row r="167" spans="1:5" s="5" customFormat="1" x14ac:dyDescent="0.2">
      <c r="A167" s="9"/>
      <c r="C167" s="9"/>
      <c r="D167" s="9"/>
    </row>
    <row r="168" spans="1:5" s="5" customFormat="1" x14ac:dyDescent="0.2">
      <c r="A168" s="9"/>
      <c r="C168" s="9"/>
      <c r="D168" s="9"/>
    </row>
    <row r="169" spans="1:5" s="5" customFormat="1" x14ac:dyDescent="0.2">
      <c r="A169" s="9"/>
      <c r="C169" s="9"/>
      <c r="D169" s="9"/>
    </row>
    <row r="170" spans="1:5" s="5" customFormat="1" x14ac:dyDescent="0.2">
      <c r="A170" s="9"/>
      <c r="C170" s="9"/>
      <c r="D170" s="9"/>
    </row>
    <row r="171" spans="1:5" s="5" customFormat="1" x14ac:dyDescent="0.2">
      <c r="A171" s="9"/>
      <c r="C171" s="9"/>
      <c r="D171" s="9"/>
    </row>
    <row r="172" spans="1:5" s="5" customFormat="1" x14ac:dyDescent="0.2">
      <c r="A172" s="9"/>
      <c r="C172" s="9"/>
      <c r="D172" s="9"/>
    </row>
    <row r="173" spans="1:5" s="5" customFormat="1" x14ac:dyDescent="0.2">
      <c r="A173" s="9"/>
      <c r="C173" s="9"/>
      <c r="D173" s="9"/>
    </row>
    <row r="174" spans="1:5" s="5" customFormat="1" x14ac:dyDescent="0.2">
      <c r="A174" s="9"/>
      <c r="C174" s="9"/>
      <c r="D174" s="9"/>
    </row>
    <row r="175" spans="1:5" s="5" customFormat="1" x14ac:dyDescent="0.2">
      <c r="A175" s="9"/>
      <c r="C175" s="9"/>
      <c r="D175" s="9"/>
      <c r="E175" s="2"/>
    </row>
    <row r="176" spans="1:5" s="5" customFormat="1" x14ac:dyDescent="0.2">
      <c r="A176" s="9"/>
      <c r="C176" s="9"/>
      <c r="D176" s="9"/>
      <c r="E176" s="2"/>
    </row>
    <row r="177" spans="1:7" s="5" customFormat="1" x14ac:dyDescent="0.2">
      <c r="A177" s="9"/>
      <c r="C177" s="9"/>
      <c r="D177" s="9"/>
      <c r="E177" s="2"/>
    </row>
    <row r="178" spans="1:7" s="5" customFormat="1" x14ac:dyDescent="0.2">
      <c r="A178" s="9"/>
      <c r="C178" s="9"/>
      <c r="D178" s="9"/>
      <c r="E178" s="2"/>
      <c r="G178" s="2"/>
    </row>
    <row r="179" spans="1:7" s="5" customFormat="1" x14ac:dyDescent="0.2">
      <c r="A179" s="9"/>
      <c r="C179" s="9"/>
      <c r="D179" s="9"/>
      <c r="E179" s="2"/>
      <c r="G179" s="2"/>
    </row>
    <row r="180" spans="1:7" s="5" customFormat="1" x14ac:dyDescent="0.2">
      <c r="A180" s="9"/>
      <c r="C180" s="9"/>
      <c r="D180" s="9"/>
      <c r="E180" s="2"/>
      <c r="G180" s="2"/>
    </row>
    <row r="181" spans="1:7" s="5" customFormat="1" x14ac:dyDescent="0.2">
      <c r="A181" s="9"/>
      <c r="C181" s="9"/>
      <c r="D181" s="9"/>
      <c r="E181" s="2"/>
      <c r="G181" s="2"/>
    </row>
    <row r="182" spans="1:7" s="5" customFormat="1" x14ac:dyDescent="0.2">
      <c r="A182" s="9"/>
      <c r="C182" s="9"/>
      <c r="D182" s="9"/>
      <c r="E182" s="2"/>
      <c r="G182" s="2"/>
    </row>
    <row r="183" spans="1:7" s="5" customFormat="1" x14ac:dyDescent="0.2">
      <c r="A183" s="9"/>
      <c r="C183" s="9"/>
      <c r="D183" s="16"/>
      <c r="E183" s="2"/>
      <c r="G183" s="2"/>
    </row>
    <row r="184" spans="1:7" x14ac:dyDescent="0.2">
      <c r="A184" s="9"/>
      <c r="B184" s="5"/>
      <c r="C184" s="9"/>
    </row>
    <row r="185" spans="1:7" x14ac:dyDescent="0.2">
      <c r="A185" s="9"/>
      <c r="B185" s="5"/>
    </row>
    <row r="186" spans="1:7" x14ac:dyDescent="0.2">
      <c r="A186" s="9"/>
      <c r="B186" s="5"/>
    </row>
    <row r="187" spans="1:7" x14ac:dyDescent="0.2">
      <c r="A187" s="9"/>
      <c r="B187" s="5"/>
    </row>
    <row r="188" spans="1:7" x14ac:dyDescent="0.2">
      <c r="A188" s="9"/>
    </row>
  </sheetData>
  <sortState xmlns:xlrd2="http://schemas.microsoft.com/office/spreadsheetml/2017/richdata2" ref="B17:C17">
    <sortCondition descending="1" ref="C17"/>
  </sortState>
  <mergeCells count="3">
    <mergeCell ref="A2:D2"/>
    <mergeCell ref="A3:G3"/>
    <mergeCell ref="A1:G1"/>
  </mergeCells>
  <phoneticPr fontId="3" type="noConversion"/>
  <printOptions horizontalCentered="1" gridLines="1"/>
  <pageMargins left="0.25" right="0.25" top="0.5" bottom="0.2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3"/>
  <sheetViews>
    <sheetView topLeftCell="A25" zoomScaleNormal="100" workbookViewId="0">
      <selection activeCell="A47" sqref="A47"/>
    </sheetView>
  </sheetViews>
  <sheetFormatPr defaultColWidth="9.140625" defaultRowHeight="15" x14ac:dyDescent="0.25"/>
  <cols>
    <col min="1" max="1" width="20.28515625" style="22" customWidth="1"/>
    <col min="2" max="2" width="20" style="20" customWidth="1"/>
    <col min="3" max="3" width="24.7109375" style="20" customWidth="1"/>
    <col min="4" max="4" width="18.7109375" style="20" customWidth="1"/>
    <col min="5" max="5" width="3.5703125" style="22" customWidth="1"/>
    <col min="6" max="6" width="3" style="22" customWidth="1"/>
    <col min="7" max="7" width="2.42578125" style="22" customWidth="1"/>
    <col min="8" max="16384" width="9.140625" style="22"/>
  </cols>
  <sheetData>
    <row r="1" spans="1:7" s="20" customFormat="1" ht="15.75" x14ac:dyDescent="0.25">
      <c r="A1" s="236" t="s">
        <v>0</v>
      </c>
      <c r="B1" s="236"/>
      <c r="C1" s="236"/>
      <c r="D1" s="236"/>
      <c r="E1" s="236"/>
      <c r="F1" s="236"/>
      <c r="G1" s="236"/>
    </row>
    <row r="2" spans="1:7" s="20" customFormat="1" ht="15.75" x14ac:dyDescent="0.25">
      <c r="A2" s="237" t="s">
        <v>91</v>
      </c>
      <c r="B2" s="237"/>
      <c r="C2" s="237"/>
      <c r="D2" s="237"/>
      <c r="E2" s="237"/>
      <c r="F2" s="237"/>
      <c r="G2" s="237"/>
    </row>
    <row r="3" spans="1:7" s="20" customFormat="1" x14ac:dyDescent="0.25">
      <c r="A3" s="235" t="s">
        <v>130</v>
      </c>
      <c r="B3" s="235"/>
      <c r="C3" s="235"/>
      <c r="D3" s="235"/>
      <c r="E3" s="235"/>
      <c r="F3" s="235"/>
      <c r="G3" s="235"/>
    </row>
    <row r="4" spans="1:7" ht="14.25" x14ac:dyDescent="0.2">
      <c r="A4" s="6"/>
      <c r="B4" s="6"/>
      <c r="C4" s="6"/>
      <c r="D4" s="6"/>
      <c r="E4" s="21"/>
      <c r="F4" s="21"/>
      <c r="G4" s="21"/>
    </row>
    <row r="5" spans="1:7" s="15" customFormat="1" x14ac:dyDescent="0.25">
      <c r="A5" s="23"/>
      <c r="B5" s="11"/>
      <c r="C5" s="8"/>
      <c r="D5" s="19"/>
      <c r="E5" s="24"/>
    </row>
    <row r="6" spans="1:7" s="13" customFormat="1" x14ac:dyDescent="0.25">
      <c r="A6" s="11"/>
      <c r="B6" s="52" t="s">
        <v>32</v>
      </c>
      <c r="C6" s="8"/>
      <c r="D6" s="19"/>
      <c r="E6" s="25"/>
    </row>
    <row r="7" spans="1:7" s="13" customFormat="1" ht="14.25" x14ac:dyDescent="0.2">
      <c r="A7" s="11"/>
      <c r="B7" s="75" t="s">
        <v>68</v>
      </c>
      <c r="C7" s="76"/>
      <c r="D7" s="77"/>
      <c r="E7" s="25"/>
    </row>
    <row r="8" spans="1:7" s="13" customFormat="1" ht="14.25" x14ac:dyDescent="0.2">
      <c r="A8" s="11" t="s">
        <v>175</v>
      </c>
      <c r="B8" s="9"/>
      <c r="C8" s="9"/>
      <c r="D8" s="214">
        <v>7911.87</v>
      </c>
      <c r="E8" s="26"/>
      <c r="F8" s="27"/>
    </row>
    <row r="9" spans="1:7" s="13" customFormat="1" x14ac:dyDescent="0.25">
      <c r="A9" s="9"/>
      <c r="B9" s="11" t="s">
        <v>176</v>
      </c>
      <c r="C9" s="9"/>
      <c r="D9" s="215">
        <v>0.34</v>
      </c>
      <c r="E9" s="25"/>
      <c r="G9" s="26"/>
    </row>
    <row r="10" spans="1:7" s="13" customFormat="1" x14ac:dyDescent="0.25">
      <c r="A10" s="9"/>
      <c r="B10" s="11" t="s">
        <v>178</v>
      </c>
      <c r="C10" s="9"/>
      <c r="D10" s="215">
        <v>0.33</v>
      </c>
      <c r="E10" s="25"/>
      <c r="G10" s="26"/>
    </row>
    <row r="11" spans="1:7" s="13" customFormat="1" x14ac:dyDescent="0.25">
      <c r="A11" s="53" t="s">
        <v>177</v>
      </c>
      <c r="B11" s="11"/>
      <c r="C11" s="8"/>
      <c r="D11" s="58">
        <f>D8+D9+D10</f>
        <v>7912.54</v>
      </c>
      <c r="E11" s="25"/>
    </row>
    <row r="12" spans="1:7" s="13" customFormat="1" ht="15.75" thickBot="1" x14ac:dyDescent="0.3">
      <c r="A12" s="61" t="s">
        <v>31</v>
      </c>
      <c r="B12" s="62"/>
      <c r="C12" s="63"/>
      <c r="D12" s="80"/>
      <c r="E12" s="25"/>
    </row>
    <row r="13" spans="1:7" s="13" customFormat="1" x14ac:dyDescent="0.25">
      <c r="A13" s="59"/>
      <c r="B13" s="11"/>
      <c r="C13" s="8"/>
      <c r="D13" s="19"/>
      <c r="E13" s="25"/>
    </row>
    <row r="14" spans="1:7" s="13" customFormat="1" x14ac:dyDescent="0.25">
      <c r="A14" s="11"/>
      <c r="B14" s="11"/>
      <c r="C14" s="8"/>
      <c r="D14" s="58"/>
      <c r="E14" s="25"/>
    </row>
    <row r="15" spans="1:7" s="13" customFormat="1" x14ac:dyDescent="0.25">
      <c r="A15" s="11"/>
      <c r="B15" s="52" t="s">
        <v>28</v>
      </c>
      <c r="C15" s="8"/>
      <c r="D15" s="58"/>
      <c r="E15" s="25"/>
    </row>
    <row r="16" spans="1:7" s="13" customFormat="1" ht="14.25" x14ac:dyDescent="0.2">
      <c r="A16" s="11" t="s">
        <v>175</v>
      </c>
      <c r="B16" s="11"/>
      <c r="C16" s="8"/>
      <c r="D16" s="216">
        <v>5731.04</v>
      </c>
      <c r="E16" s="25"/>
    </row>
    <row r="17" spans="1:5" s="13" customFormat="1" x14ac:dyDescent="0.25">
      <c r="A17" s="11"/>
      <c r="B17" s="11" t="s">
        <v>176</v>
      </c>
      <c r="C17" s="8"/>
      <c r="D17" s="216">
        <v>0.24</v>
      </c>
      <c r="E17" s="25"/>
    </row>
    <row r="18" spans="1:5" s="13" customFormat="1" x14ac:dyDescent="0.25">
      <c r="A18" s="11"/>
      <c r="B18" s="11" t="s">
        <v>178</v>
      </c>
      <c r="C18" s="8"/>
      <c r="D18" s="216">
        <v>0.24</v>
      </c>
      <c r="E18" s="25"/>
    </row>
    <row r="19" spans="1:5" s="13" customFormat="1" x14ac:dyDescent="0.25">
      <c r="A19" s="53" t="s">
        <v>179</v>
      </c>
      <c r="B19" s="11"/>
      <c r="C19" s="8"/>
      <c r="D19" s="58">
        <f>SUM(D16:D18)</f>
        <v>5731.5199999999995</v>
      </c>
      <c r="E19" s="25"/>
    </row>
    <row r="20" spans="1:5" s="13" customFormat="1" x14ac:dyDescent="0.25">
      <c r="D20" s="58"/>
      <c r="E20" s="25"/>
    </row>
    <row r="21" spans="1:5" s="13" customFormat="1" ht="15.75" thickBot="1" x14ac:dyDescent="0.3">
      <c r="A21" s="60" t="s">
        <v>41</v>
      </c>
      <c r="B21" s="11"/>
      <c r="C21" s="8"/>
      <c r="D21" s="64"/>
      <c r="E21" s="25"/>
    </row>
    <row r="22" spans="1:5" s="13" customFormat="1" x14ac:dyDescent="0.25">
      <c r="A22" s="87"/>
      <c r="B22" s="87"/>
      <c r="C22" s="88"/>
      <c r="D22" s="58"/>
      <c r="E22" s="25"/>
    </row>
    <row r="23" spans="1:5" s="13" customFormat="1" x14ac:dyDescent="0.25">
      <c r="A23" s="53" t="s">
        <v>33</v>
      </c>
      <c r="B23" s="11"/>
      <c r="C23" s="8"/>
      <c r="D23" s="58"/>
      <c r="E23" s="25"/>
    </row>
    <row r="24" spans="1:5" s="13" customFormat="1" x14ac:dyDescent="0.25">
      <c r="A24" s="11"/>
      <c r="B24" s="59" t="s">
        <v>110</v>
      </c>
      <c r="C24" s="8"/>
      <c r="D24" s="58"/>
      <c r="E24" s="25"/>
    </row>
    <row r="25" spans="1:5" s="13" customFormat="1" x14ac:dyDescent="0.25">
      <c r="A25" s="65" t="s">
        <v>25</v>
      </c>
      <c r="B25" s="70"/>
      <c r="C25" s="71"/>
      <c r="D25" s="19"/>
      <c r="E25" s="25"/>
    </row>
    <row r="26" spans="1:5" s="13" customFormat="1" x14ac:dyDescent="0.25">
      <c r="A26" s="66"/>
      <c r="B26" s="67"/>
      <c r="C26" s="68"/>
      <c r="D26" s="19"/>
      <c r="E26" s="25"/>
    </row>
    <row r="27" spans="1:5" s="13" customFormat="1" x14ac:dyDescent="0.25">
      <c r="A27" s="11"/>
      <c r="B27" s="53" t="s">
        <v>26</v>
      </c>
      <c r="C27" s="8"/>
      <c r="D27" s="58"/>
      <c r="E27" s="25"/>
    </row>
    <row r="28" spans="1:5" s="13" customFormat="1" ht="14.25" x14ac:dyDescent="0.2">
      <c r="A28" s="11" t="s">
        <v>196</v>
      </c>
      <c r="B28" s="11"/>
      <c r="C28" s="8"/>
      <c r="D28" s="216">
        <v>142168.84</v>
      </c>
      <c r="E28" s="25"/>
    </row>
    <row r="29" spans="1:5" s="13" customFormat="1" x14ac:dyDescent="0.25">
      <c r="A29" s="11"/>
      <c r="B29" s="11" t="s">
        <v>195</v>
      </c>
      <c r="C29" s="8"/>
      <c r="D29" s="244">
        <v>638.39</v>
      </c>
      <c r="E29" s="25"/>
    </row>
    <row r="30" spans="1:5" s="13" customFormat="1" x14ac:dyDescent="0.25">
      <c r="A30" s="11"/>
      <c r="B30" s="11" t="s">
        <v>194</v>
      </c>
      <c r="C30" s="8"/>
      <c r="D30" s="244">
        <v>621.79999999999995</v>
      </c>
      <c r="E30" s="25"/>
    </row>
    <row r="31" spans="1:5" s="13" customFormat="1" x14ac:dyDescent="0.25">
      <c r="A31" s="53" t="s">
        <v>197</v>
      </c>
      <c r="B31" s="11"/>
      <c r="C31" s="8"/>
      <c r="D31" s="58">
        <f>SUM(D28:D30)</f>
        <v>143429.03</v>
      </c>
      <c r="E31" s="25"/>
    </row>
    <row r="32" spans="1:5" s="13" customFormat="1" x14ac:dyDescent="0.25">
      <c r="A32" s="59" t="s">
        <v>23</v>
      </c>
      <c r="B32" s="11"/>
      <c r="C32" s="8"/>
      <c r="D32" s="58"/>
      <c r="E32" s="25"/>
    </row>
    <row r="33" spans="1:5" s="13" customFormat="1" x14ac:dyDescent="0.25">
      <c r="A33" s="59" t="s">
        <v>29</v>
      </c>
      <c r="B33" s="11"/>
      <c r="C33" s="8"/>
      <c r="D33" s="19"/>
      <c r="E33" s="25"/>
    </row>
    <row r="34" spans="1:5" s="13" customFormat="1" x14ac:dyDescent="0.25">
      <c r="A34" s="59"/>
      <c r="B34" s="11"/>
      <c r="C34" s="8"/>
      <c r="D34" s="19"/>
      <c r="E34" s="25"/>
    </row>
    <row r="35" spans="1:5" s="13" customFormat="1" ht="14.25" x14ac:dyDescent="0.2">
      <c r="A35" s="181" t="s">
        <v>104</v>
      </c>
      <c r="B35" s="183" t="s">
        <v>105</v>
      </c>
      <c r="C35" s="182"/>
      <c r="D35" s="182"/>
      <c r="E35" s="25"/>
    </row>
    <row r="36" spans="1:5" s="13" customFormat="1" ht="14.25" x14ac:dyDescent="0.2">
      <c r="A36" s="181"/>
      <c r="B36" s="183" t="s">
        <v>128</v>
      </c>
      <c r="C36" s="182"/>
      <c r="D36" s="182"/>
      <c r="E36" s="25"/>
    </row>
    <row r="37" spans="1:5" s="13" customFormat="1" ht="14.25" x14ac:dyDescent="0.2">
      <c r="A37" s="181"/>
      <c r="B37" s="184" t="s">
        <v>107</v>
      </c>
      <c r="C37" s="182"/>
      <c r="D37" s="182"/>
      <c r="E37" s="25"/>
    </row>
    <row r="38" spans="1:5" s="13" customFormat="1" ht="14.25" x14ac:dyDescent="0.2">
      <c r="A38" s="181"/>
      <c r="B38" s="184" t="s">
        <v>108</v>
      </c>
      <c r="C38" s="182"/>
      <c r="D38" s="182"/>
      <c r="E38" s="25"/>
    </row>
    <row r="39" spans="1:5" s="13" customFormat="1" ht="14.25" x14ac:dyDescent="0.2">
      <c r="A39" s="192"/>
      <c r="B39" s="194" t="s">
        <v>198</v>
      </c>
      <c r="C39" s="8"/>
      <c r="D39" s="8"/>
      <c r="E39" s="25"/>
    </row>
    <row r="40" spans="1:5" s="13" customFormat="1" ht="12.75" x14ac:dyDescent="0.2">
      <c r="E40" s="25"/>
    </row>
    <row r="41" spans="1:5" s="13" customFormat="1" x14ac:dyDescent="0.25">
      <c r="A41" s="59"/>
      <c r="B41" s="53" t="s">
        <v>27</v>
      </c>
      <c r="C41" s="8"/>
      <c r="D41" s="19"/>
      <c r="E41" s="25"/>
    </row>
    <row r="42" spans="1:5" s="13" customFormat="1" ht="15.75" x14ac:dyDescent="0.25">
      <c r="A42" s="11" t="s">
        <v>199</v>
      </c>
      <c r="B42" s="1"/>
      <c r="C42" s="8"/>
      <c r="D42" s="19">
        <v>1737.68</v>
      </c>
      <c r="E42" s="25"/>
    </row>
    <row r="43" spans="1:5" s="13" customFormat="1" x14ac:dyDescent="0.25">
      <c r="A43" s="26" t="s">
        <v>204</v>
      </c>
      <c r="C43" s="8"/>
      <c r="D43" s="19"/>
      <c r="E43" s="25"/>
    </row>
    <row r="44" spans="1:5" s="13" customFormat="1" x14ac:dyDescent="0.25">
      <c r="A44" s="26" t="s">
        <v>203</v>
      </c>
      <c r="C44" s="8"/>
      <c r="D44" s="19"/>
      <c r="E44" s="25"/>
    </row>
    <row r="45" spans="1:5" s="13" customFormat="1" x14ac:dyDescent="0.25">
      <c r="A45" s="26"/>
      <c r="B45" s="11" t="s">
        <v>195</v>
      </c>
      <c r="C45" s="8"/>
      <c r="D45" s="245">
        <v>7.8</v>
      </c>
      <c r="E45" s="25"/>
    </row>
    <row r="46" spans="1:5" s="13" customFormat="1" x14ac:dyDescent="0.25">
      <c r="A46" s="26"/>
      <c r="B46" s="11" t="s">
        <v>202</v>
      </c>
      <c r="C46" s="8"/>
      <c r="D46" s="246">
        <v>317.25</v>
      </c>
      <c r="E46" s="25"/>
    </row>
    <row r="47" spans="1:5" s="13" customFormat="1" x14ac:dyDescent="0.25">
      <c r="A47" s="192"/>
      <c r="B47" s="11" t="s">
        <v>194</v>
      </c>
      <c r="C47" s="8"/>
      <c r="D47" s="245">
        <v>8.66</v>
      </c>
      <c r="E47" s="25"/>
    </row>
    <row r="48" spans="1:5" s="13" customFormat="1" x14ac:dyDescent="0.25">
      <c r="A48" s="11" t="s">
        <v>200</v>
      </c>
      <c r="B48" s="11"/>
      <c r="C48" s="248"/>
      <c r="D48" s="247">
        <f>SUM(D42:D47)</f>
        <v>2071.39</v>
      </c>
      <c r="E48" s="25"/>
    </row>
    <row r="49" spans="1:7" s="13" customFormat="1" x14ac:dyDescent="0.25">
      <c r="D49" s="19"/>
      <c r="E49" s="25"/>
    </row>
    <row r="50" spans="1:7" x14ac:dyDescent="0.25">
      <c r="A50" s="193" t="s">
        <v>129</v>
      </c>
      <c r="B50" s="11"/>
    </row>
    <row r="51" spans="1:7" x14ac:dyDescent="0.25">
      <c r="A51" s="22" t="s">
        <v>206</v>
      </c>
    </row>
    <row r="52" spans="1:7" s="13" customFormat="1" x14ac:dyDescent="0.25">
      <c r="A52" s="22" t="s">
        <v>205</v>
      </c>
      <c r="B52" s="20"/>
      <c r="C52" s="20"/>
      <c r="D52" s="19"/>
      <c r="E52" s="25"/>
    </row>
    <row r="53" spans="1:7" s="13" customFormat="1" ht="14.25" x14ac:dyDescent="0.2">
      <c r="A53" s="31"/>
      <c r="B53" s="28"/>
      <c r="C53" s="9"/>
      <c r="D53" s="30"/>
      <c r="G53" s="29"/>
    </row>
  </sheetData>
  <sortState xmlns:xlrd2="http://schemas.microsoft.com/office/spreadsheetml/2017/richdata2" ref="B5:F8">
    <sortCondition descending="1" ref="F5:F8"/>
  </sortState>
  <mergeCells count="3">
    <mergeCell ref="A3:G3"/>
    <mergeCell ref="A1:G1"/>
    <mergeCell ref="A2:G2"/>
  </mergeCells>
  <phoneticPr fontId="3" type="noConversion"/>
  <printOptions horizontalCentered="1" gridLines="1"/>
  <pageMargins left="0.25" right="0.25" top="0.75" bottom="0.2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opLeftCell="A19" zoomScaleNormal="100" workbookViewId="0">
      <selection activeCell="A21" sqref="A21"/>
    </sheetView>
  </sheetViews>
  <sheetFormatPr defaultColWidth="14.42578125" defaultRowHeight="12.75" x14ac:dyDescent="0.2"/>
  <cols>
    <col min="1" max="1" width="14.42578125" style="33"/>
    <col min="2" max="2" width="13.140625" style="33" customWidth="1"/>
    <col min="3" max="3" width="12.140625" style="33" customWidth="1"/>
    <col min="4" max="4" width="15.42578125" style="33" customWidth="1"/>
    <col min="5" max="5" width="14.140625" style="33" customWidth="1"/>
    <col min="6" max="6" width="12.42578125" style="33" customWidth="1"/>
    <col min="7" max="7" width="14.85546875" style="33" customWidth="1"/>
    <col min="8" max="16384" width="14.42578125" style="33"/>
  </cols>
  <sheetData>
    <row r="1" spans="1:8" s="32" customFormat="1" ht="16.5" customHeight="1" x14ac:dyDescent="0.2">
      <c r="A1" s="236" t="s">
        <v>0</v>
      </c>
      <c r="B1" s="236"/>
      <c r="C1" s="236"/>
      <c r="D1" s="236"/>
      <c r="E1" s="236"/>
      <c r="F1" s="236"/>
      <c r="G1" s="236"/>
    </row>
    <row r="2" spans="1:8" s="32" customFormat="1" ht="18" x14ac:dyDescent="0.25">
      <c r="A2" s="236" t="s">
        <v>92</v>
      </c>
      <c r="B2" s="236"/>
      <c r="C2" s="236"/>
      <c r="D2" s="236"/>
      <c r="E2" s="236"/>
      <c r="F2" s="236"/>
      <c r="G2" s="236"/>
    </row>
    <row r="3" spans="1:8" s="5" customFormat="1" ht="15" customHeight="1" x14ac:dyDescent="0.2">
      <c r="A3" s="235" t="s">
        <v>130</v>
      </c>
      <c r="B3" s="235"/>
      <c r="C3" s="235"/>
      <c r="D3" s="235"/>
      <c r="E3" s="235"/>
      <c r="F3" s="235"/>
      <c r="G3" s="235"/>
    </row>
    <row r="4" spans="1:8" ht="14.25" x14ac:dyDescent="0.2">
      <c r="A4" s="28"/>
      <c r="B4" s="55"/>
      <c r="C4" s="55"/>
      <c r="D4" s="55"/>
      <c r="E4" s="55"/>
      <c r="F4" s="56"/>
      <c r="G4" s="56"/>
    </row>
    <row r="5" spans="1:8" ht="15" x14ac:dyDescent="0.25">
      <c r="A5" s="28" t="s">
        <v>34</v>
      </c>
      <c r="G5" s="35"/>
    </row>
    <row r="6" spans="1:8" ht="14.25" x14ac:dyDescent="0.2">
      <c r="A6" s="28"/>
      <c r="B6" s="33" t="s">
        <v>40</v>
      </c>
      <c r="F6" s="86">
        <v>3161.22</v>
      </c>
      <c r="G6" s="36"/>
      <c r="H6" s="86"/>
    </row>
    <row r="7" spans="1:8" ht="14.25" x14ac:dyDescent="0.2">
      <c r="A7" s="28"/>
      <c r="B7" s="33" t="s">
        <v>69</v>
      </c>
      <c r="E7" s="72"/>
      <c r="F7" s="86">
        <v>7912.54</v>
      </c>
      <c r="G7" s="36"/>
    </row>
    <row r="8" spans="1:8" ht="14.25" x14ac:dyDescent="0.2">
      <c r="A8" s="28"/>
      <c r="B8" s="69" t="s">
        <v>61</v>
      </c>
      <c r="C8" s="69"/>
      <c r="D8" s="69"/>
      <c r="E8" s="73"/>
      <c r="F8" s="122"/>
      <c r="G8" s="102"/>
    </row>
    <row r="9" spans="1:8" ht="15" x14ac:dyDescent="0.25">
      <c r="A9" s="28" t="s">
        <v>132</v>
      </c>
      <c r="E9" s="34"/>
      <c r="F9" s="34"/>
      <c r="G9" s="227">
        <f>F6+F7</f>
        <v>11073.76</v>
      </c>
    </row>
    <row r="10" spans="1:8" ht="14.25" x14ac:dyDescent="0.2">
      <c r="A10" s="28"/>
      <c r="D10" s="37"/>
      <c r="E10" s="18"/>
      <c r="F10" s="34"/>
      <c r="G10" s="38"/>
    </row>
    <row r="11" spans="1:8" ht="14.25" x14ac:dyDescent="0.2">
      <c r="A11" s="39" t="s">
        <v>77</v>
      </c>
      <c r="D11" s="37"/>
      <c r="E11" s="18"/>
      <c r="F11" s="34"/>
      <c r="G11" s="38"/>
    </row>
    <row r="12" spans="1:8" ht="14.25" x14ac:dyDescent="0.2">
      <c r="A12" s="39"/>
      <c r="B12" s="33" t="s">
        <v>42</v>
      </c>
      <c r="D12" s="37"/>
      <c r="E12" s="199">
        <v>83979.05</v>
      </c>
      <c r="F12" s="34"/>
      <c r="G12" s="126"/>
    </row>
    <row r="13" spans="1:8" ht="14.25" x14ac:dyDescent="0.2">
      <c r="A13" s="39"/>
      <c r="B13" s="99" t="s">
        <v>117</v>
      </c>
      <c r="C13" s="69"/>
      <c r="D13" s="100"/>
      <c r="E13" s="101"/>
      <c r="F13" s="120"/>
      <c r="G13" s="38"/>
    </row>
    <row r="14" spans="1:8" ht="14.25" x14ac:dyDescent="0.2">
      <c r="A14" s="39"/>
      <c r="B14" s="99" t="s">
        <v>118</v>
      </c>
      <c r="C14" s="69"/>
      <c r="D14" s="100"/>
      <c r="E14" s="101"/>
      <c r="F14" s="120"/>
      <c r="G14" s="38"/>
    </row>
    <row r="15" spans="1:8" ht="14.25" x14ac:dyDescent="0.2">
      <c r="A15" s="39"/>
      <c r="B15" s="191" t="s">
        <v>119</v>
      </c>
      <c r="C15" s="69"/>
      <c r="D15" s="100"/>
      <c r="E15" s="101"/>
      <c r="F15" s="120"/>
      <c r="G15" s="38"/>
    </row>
    <row r="16" spans="1:8" ht="14.25" x14ac:dyDescent="0.2">
      <c r="A16" s="39"/>
      <c r="B16" s="232" t="s">
        <v>201</v>
      </c>
      <c r="C16" s="69"/>
      <c r="D16" s="100"/>
      <c r="E16" s="101"/>
      <c r="F16" s="120"/>
      <c r="G16" s="38"/>
    </row>
    <row r="17" spans="1:7" ht="14.25" x14ac:dyDescent="0.2">
      <c r="A17" s="39"/>
      <c r="B17" s="201" t="s">
        <v>135</v>
      </c>
      <c r="D17" s="37"/>
      <c r="E17" s="200">
        <v>3750</v>
      </c>
      <c r="F17" s="34"/>
      <c r="G17" s="38"/>
    </row>
    <row r="18" spans="1:7" ht="14.25" x14ac:dyDescent="0.2">
      <c r="A18" s="39"/>
      <c r="B18" s="201" t="s">
        <v>148</v>
      </c>
      <c r="D18" s="37"/>
      <c r="E18" s="200">
        <v>2500</v>
      </c>
      <c r="F18" s="34"/>
      <c r="G18" s="38"/>
    </row>
    <row r="19" spans="1:7" ht="14.25" x14ac:dyDescent="0.2">
      <c r="A19" s="39"/>
      <c r="B19" s="117" t="s">
        <v>136</v>
      </c>
      <c r="D19" s="37"/>
      <c r="E19" s="200">
        <v>1990</v>
      </c>
      <c r="F19" s="34"/>
      <c r="G19" s="38"/>
    </row>
    <row r="20" spans="1:7" ht="14.25" x14ac:dyDescent="0.2">
      <c r="A20" s="39"/>
      <c r="B20" s="117" t="s">
        <v>140</v>
      </c>
      <c r="D20" s="37"/>
      <c r="E20" s="200">
        <v>1230</v>
      </c>
      <c r="F20" s="34"/>
      <c r="G20" s="38"/>
    </row>
    <row r="21" spans="1:7" ht="14.25" x14ac:dyDescent="0.2">
      <c r="A21" s="39"/>
      <c r="B21" s="117" t="s">
        <v>139</v>
      </c>
      <c r="D21" s="37"/>
      <c r="E21" s="203">
        <v>15000</v>
      </c>
      <c r="F21" s="34"/>
      <c r="G21" s="38"/>
    </row>
    <row r="22" spans="1:7" ht="14.25" x14ac:dyDescent="0.2">
      <c r="A22" s="39"/>
      <c r="B22" s="177" t="s">
        <v>147</v>
      </c>
      <c r="D22" s="37"/>
      <c r="E22" s="203">
        <v>1015</v>
      </c>
      <c r="F22" s="34"/>
      <c r="G22" s="38"/>
    </row>
    <row r="23" spans="1:7" ht="14.25" x14ac:dyDescent="0.2">
      <c r="A23" s="39"/>
      <c r="B23" s="117" t="s">
        <v>156</v>
      </c>
      <c r="D23" s="37"/>
      <c r="E23" s="203">
        <v>22085</v>
      </c>
      <c r="F23" s="34"/>
      <c r="G23" s="38"/>
    </row>
    <row r="24" spans="1:7" ht="14.25" x14ac:dyDescent="0.2">
      <c r="A24" s="39"/>
      <c r="B24" s="197" t="s">
        <v>159</v>
      </c>
      <c r="D24" s="37"/>
      <c r="E24" s="203">
        <v>1400</v>
      </c>
      <c r="F24" s="34"/>
      <c r="G24" s="38"/>
    </row>
    <row r="25" spans="1:7" ht="14.25" x14ac:dyDescent="0.2">
      <c r="A25" s="28"/>
      <c r="B25" s="33" t="s">
        <v>43</v>
      </c>
      <c r="D25" s="37"/>
      <c r="E25" s="18"/>
      <c r="F25" s="57">
        <f>SUM(E12:E15)-SUM(E17:E24)</f>
        <v>35009.050000000003</v>
      </c>
    </row>
    <row r="26" spans="1:7" ht="14.25" x14ac:dyDescent="0.2">
      <c r="A26" s="28"/>
      <c r="D26" s="37"/>
      <c r="E26" s="18"/>
      <c r="F26" s="57"/>
      <c r="G26" s="38"/>
    </row>
    <row r="27" spans="1:7" ht="14.25" x14ac:dyDescent="0.2">
      <c r="A27" s="28"/>
      <c r="B27" s="117" t="s">
        <v>72</v>
      </c>
      <c r="D27" s="37"/>
      <c r="F27" s="57"/>
      <c r="G27" s="38"/>
    </row>
    <row r="28" spans="1:7" ht="14.25" x14ac:dyDescent="0.2">
      <c r="A28" s="28"/>
      <c r="B28" s="33" t="s">
        <v>76</v>
      </c>
      <c r="D28" s="37"/>
      <c r="E28" s="57">
        <v>4.96</v>
      </c>
      <c r="F28" s="57"/>
      <c r="G28" s="38"/>
    </row>
    <row r="29" spans="1:7" ht="14.25" x14ac:dyDescent="0.2">
      <c r="A29" s="28"/>
      <c r="B29" s="112" t="s">
        <v>67</v>
      </c>
      <c r="D29" s="37"/>
      <c r="E29" s="57"/>
      <c r="F29" s="57">
        <f>SUM(E28:E28)</f>
        <v>4.96</v>
      </c>
      <c r="G29" s="38"/>
    </row>
    <row r="30" spans="1:7" ht="14.25" x14ac:dyDescent="0.2">
      <c r="A30" s="28"/>
      <c r="D30" s="37"/>
      <c r="E30" s="18"/>
      <c r="F30" s="34"/>
      <c r="G30" s="38"/>
    </row>
    <row r="31" spans="1:7" ht="15.75" customHeight="1" x14ac:dyDescent="0.2">
      <c r="A31" s="39"/>
      <c r="B31" s="33" t="s">
        <v>22</v>
      </c>
      <c r="D31" s="37"/>
      <c r="E31" s="57">
        <v>10071.73</v>
      </c>
      <c r="G31" s="38"/>
    </row>
    <row r="32" spans="1:7" ht="15.75" customHeight="1" x14ac:dyDescent="0.2">
      <c r="A32" s="39"/>
      <c r="B32" s="83" t="s">
        <v>38</v>
      </c>
      <c r="C32" s="81"/>
      <c r="D32" s="85"/>
      <c r="E32" s="82"/>
      <c r="F32" s="84"/>
      <c r="G32" s="38"/>
    </row>
    <row r="33" spans="1:7" ht="15.75" customHeight="1" x14ac:dyDescent="0.2">
      <c r="A33" s="39"/>
      <c r="B33" s="177" t="s">
        <v>133</v>
      </c>
      <c r="C33" s="156"/>
      <c r="D33" s="157"/>
      <c r="E33" s="57">
        <v>0</v>
      </c>
      <c r="G33" s="38"/>
    </row>
    <row r="34" spans="1:7" ht="14.25" x14ac:dyDescent="0.2">
      <c r="A34" s="39"/>
      <c r="B34" s="51" t="s">
        <v>44</v>
      </c>
      <c r="D34" s="37"/>
      <c r="E34" s="18"/>
      <c r="F34" s="57">
        <f>SUM(E31:E33)</f>
        <v>10071.73</v>
      </c>
      <c r="G34" s="38"/>
    </row>
    <row r="35" spans="1:7" ht="14.25" x14ac:dyDescent="0.2">
      <c r="A35" s="39"/>
      <c r="D35" s="37"/>
      <c r="E35" s="18"/>
      <c r="F35" s="34"/>
      <c r="G35" s="38"/>
    </row>
    <row r="36" spans="1:7" ht="14.25" x14ac:dyDescent="0.2">
      <c r="A36" s="39"/>
      <c r="B36" s="33" t="s">
        <v>20</v>
      </c>
      <c r="D36" s="37"/>
      <c r="E36" s="26">
        <v>0</v>
      </c>
      <c r="F36" s="34"/>
      <c r="G36" s="38"/>
    </row>
    <row r="37" spans="1:7" ht="14.25" x14ac:dyDescent="0.2">
      <c r="A37" s="39"/>
      <c r="B37" s="177" t="s">
        <v>133</v>
      </c>
      <c r="D37" s="37"/>
      <c r="E37" s="200">
        <v>0</v>
      </c>
      <c r="F37" s="34"/>
      <c r="G37" s="38"/>
    </row>
    <row r="38" spans="1:7" ht="14.25" x14ac:dyDescent="0.2">
      <c r="A38" s="28"/>
      <c r="B38" s="37" t="s">
        <v>24</v>
      </c>
      <c r="C38" s="37"/>
      <c r="D38" s="37"/>
      <c r="E38" s="37"/>
      <c r="F38" s="57">
        <f>E36- SUM(E37:E37)</f>
        <v>0</v>
      </c>
      <c r="G38" s="40"/>
    </row>
    <row r="39" spans="1:7" ht="14.25" x14ac:dyDescent="0.2">
      <c r="A39" s="28"/>
      <c r="B39" s="37"/>
      <c r="C39" s="37"/>
      <c r="D39" s="37"/>
      <c r="E39" s="37"/>
      <c r="F39" s="57"/>
      <c r="G39" s="40"/>
    </row>
    <row r="40" spans="1:7" ht="14.25" x14ac:dyDescent="0.2">
      <c r="A40" s="28"/>
      <c r="B40" s="37" t="s">
        <v>21</v>
      </c>
      <c r="C40" s="37"/>
      <c r="D40" s="37"/>
      <c r="E40" s="34">
        <v>1238.48</v>
      </c>
      <c r="G40" s="40"/>
    </row>
    <row r="41" spans="1:7" ht="14.25" x14ac:dyDescent="0.2">
      <c r="A41" s="28"/>
      <c r="B41" s="177" t="s">
        <v>133</v>
      </c>
      <c r="C41" s="37"/>
      <c r="D41" s="37"/>
      <c r="E41" s="228">
        <v>0</v>
      </c>
      <c r="G41" s="40"/>
    </row>
    <row r="42" spans="1:7" ht="14.25" x14ac:dyDescent="0.2">
      <c r="A42" s="39"/>
      <c r="B42" s="37" t="s">
        <v>98</v>
      </c>
      <c r="C42" s="37"/>
      <c r="D42" s="37"/>
      <c r="E42" s="37"/>
      <c r="F42" s="57">
        <f>E40-(E41:E41)</f>
        <v>1238.48</v>
      </c>
      <c r="G42" s="40"/>
    </row>
    <row r="43" spans="1:7" ht="14.25" x14ac:dyDescent="0.2">
      <c r="A43" s="39"/>
      <c r="B43" s="37"/>
      <c r="C43" s="37"/>
      <c r="D43" s="37"/>
      <c r="E43" s="37"/>
      <c r="F43" s="57"/>
      <c r="G43" s="40"/>
    </row>
    <row r="44" spans="1:7" ht="14.25" x14ac:dyDescent="0.2">
      <c r="A44" s="28"/>
      <c r="B44" s="33" t="s">
        <v>125</v>
      </c>
      <c r="E44" s="37"/>
      <c r="F44" s="35"/>
      <c r="G44" s="230">
        <f>-SUM(F25:F42)</f>
        <v>-46324.220000000008</v>
      </c>
    </row>
    <row r="45" spans="1:7" ht="14.25" x14ac:dyDescent="0.2">
      <c r="A45" s="28"/>
      <c r="E45" s="37"/>
      <c r="F45" s="35"/>
      <c r="G45" s="54"/>
    </row>
    <row r="46" spans="1:7" ht="15.75" thickBot="1" x14ac:dyDescent="0.3">
      <c r="A46" s="41" t="s">
        <v>134</v>
      </c>
      <c r="F46" s="40"/>
      <c r="G46" s="231">
        <f>G9+G44</f>
        <v>-35250.460000000006</v>
      </c>
    </row>
    <row r="47" spans="1:7" ht="16.5" thickTop="1" thickBot="1" x14ac:dyDescent="0.3">
      <c r="A47" s="41"/>
      <c r="F47" s="40"/>
      <c r="G47" s="131"/>
    </row>
    <row r="48" spans="1:7" s="79" customFormat="1" ht="16.5" customHeight="1" thickTop="1" thickBot="1" x14ac:dyDescent="0.25">
      <c r="A48" s="78" t="s">
        <v>88</v>
      </c>
      <c r="B48" s="78"/>
      <c r="C48" s="78"/>
      <c r="D48" s="78"/>
      <c r="E48" s="78"/>
      <c r="F48" s="78"/>
      <c r="G48" s="78"/>
    </row>
    <row r="49" spans="1:7" ht="15" thickTop="1" x14ac:dyDescent="0.2">
      <c r="A49" s="28"/>
      <c r="F49" s="37"/>
    </row>
    <row r="50" spans="1:7" ht="14.25" x14ac:dyDescent="0.2">
      <c r="A50" s="28"/>
      <c r="B50" s="46"/>
      <c r="C50" s="46"/>
      <c r="D50" s="47"/>
      <c r="E50" s="238"/>
      <c r="F50" s="238"/>
      <c r="G50" s="238"/>
    </row>
    <row r="51" spans="1:7" ht="14.25" x14ac:dyDescent="0.2">
      <c r="A51" s="28"/>
      <c r="C51" s="13"/>
      <c r="D51" s="47"/>
    </row>
  </sheetData>
  <mergeCells count="4">
    <mergeCell ref="A3:G3"/>
    <mergeCell ref="A1:G1"/>
    <mergeCell ref="A2:G2"/>
    <mergeCell ref="E50:G50"/>
  </mergeCells>
  <phoneticPr fontId="3" type="noConversion"/>
  <printOptions horizontalCentered="1" gridLines="1"/>
  <pageMargins left="0.45" right="0.45" top="0.7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view="pageLayout" zoomScaleNormal="100" workbookViewId="0">
      <selection activeCell="A17" sqref="A17"/>
    </sheetView>
  </sheetViews>
  <sheetFormatPr defaultRowHeight="15" x14ac:dyDescent="0.25"/>
  <cols>
    <col min="1" max="1" width="16.5703125" customWidth="1"/>
    <col min="2" max="2" width="12.7109375" customWidth="1"/>
    <col min="3" max="3" width="13" customWidth="1"/>
    <col min="4" max="4" width="11" customWidth="1"/>
    <col min="5" max="5" width="12.85546875" customWidth="1"/>
    <col min="6" max="6" width="14" customWidth="1"/>
    <col min="7" max="7" width="12.85546875" customWidth="1"/>
  </cols>
  <sheetData>
    <row r="1" spans="1:7" s="32" customFormat="1" ht="16.5" customHeight="1" x14ac:dyDescent="0.2">
      <c r="A1" s="236" t="s">
        <v>0</v>
      </c>
      <c r="B1" s="236"/>
      <c r="C1" s="236"/>
      <c r="D1" s="236"/>
      <c r="E1" s="236"/>
      <c r="F1" s="236"/>
      <c r="G1" s="236"/>
    </row>
    <row r="2" spans="1:7" s="32" customFormat="1" ht="18" x14ac:dyDescent="0.25">
      <c r="A2" s="236" t="s">
        <v>93</v>
      </c>
      <c r="B2" s="236"/>
      <c r="C2" s="236"/>
      <c r="D2" s="236"/>
      <c r="E2" s="236"/>
      <c r="F2" s="236"/>
      <c r="G2" s="236"/>
    </row>
    <row r="3" spans="1:7" s="5" customFormat="1" ht="15" customHeight="1" x14ac:dyDescent="0.2">
      <c r="A3" s="235" t="s">
        <v>130</v>
      </c>
      <c r="B3" s="235"/>
      <c r="C3" s="235"/>
      <c r="D3" s="235"/>
      <c r="E3" s="235"/>
      <c r="F3" s="235"/>
      <c r="G3" s="235"/>
    </row>
    <row r="4" spans="1:7" s="5" customFormat="1" ht="15" customHeight="1" x14ac:dyDescent="0.2">
      <c r="A4" s="6"/>
      <c r="B4" s="6"/>
      <c r="C4" s="6"/>
      <c r="D4" s="6"/>
      <c r="E4" s="6"/>
      <c r="F4" s="6"/>
      <c r="G4" s="6"/>
    </row>
    <row r="5" spans="1:7" ht="18.75" x14ac:dyDescent="0.3">
      <c r="B5" s="74" t="s">
        <v>174</v>
      </c>
      <c r="C5" s="187"/>
      <c r="E5" s="213"/>
    </row>
    <row r="6" spans="1:7" s="33" customFormat="1" ht="14.25" x14ac:dyDescent="0.2">
      <c r="A6" s="42"/>
      <c r="B6" s="239" t="s">
        <v>9</v>
      </c>
      <c r="C6" s="240"/>
      <c r="D6" s="241"/>
      <c r="E6" s="239" t="s">
        <v>9</v>
      </c>
      <c r="F6" s="240"/>
      <c r="G6" s="241"/>
    </row>
    <row r="7" spans="1:7" s="33" customFormat="1" ht="14.25" x14ac:dyDescent="0.2">
      <c r="A7" s="42"/>
      <c r="B7" s="43" t="s">
        <v>4</v>
      </c>
      <c r="C7" s="43" t="s">
        <v>5</v>
      </c>
      <c r="D7" s="43" t="s">
        <v>6</v>
      </c>
      <c r="E7" s="43" t="s">
        <v>4</v>
      </c>
      <c r="F7" s="43" t="s">
        <v>5</v>
      </c>
      <c r="G7" s="43" t="s">
        <v>6</v>
      </c>
    </row>
    <row r="8" spans="1:7" s="98" customFormat="1" ht="10.5" customHeight="1" x14ac:dyDescent="0.2">
      <c r="A8" s="93"/>
      <c r="B8" s="94">
        <v>2002</v>
      </c>
      <c r="C8" s="95">
        <v>3025</v>
      </c>
      <c r="D8" s="96" t="s">
        <v>7</v>
      </c>
      <c r="E8" s="94">
        <v>2012</v>
      </c>
      <c r="F8" s="97">
        <f>10656+25</f>
        <v>10681</v>
      </c>
      <c r="G8" s="96" t="s">
        <v>7</v>
      </c>
    </row>
    <row r="9" spans="1:7" s="98" customFormat="1" ht="10.5" customHeight="1" x14ac:dyDescent="0.2">
      <c r="A9" s="93"/>
      <c r="B9" s="94">
        <v>2003</v>
      </c>
      <c r="C9" s="95">
        <v>1785</v>
      </c>
      <c r="D9" s="96" t="s">
        <v>7</v>
      </c>
      <c r="E9" s="94">
        <v>2013</v>
      </c>
      <c r="F9" s="97">
        <v>15831</v>
      </c>
      <c r="G9" s="96" t="s">
        <v>7</v>
      </c>
    </row>
    <row r="10" spans="1:7" s="98" customFormat="1" ht="10.5" customHeight="1" x14ac:dyDescent="0.2">
      <c r="A10" s="93" t="s">
        <v>54</v>
      </c>
      <c r="B10" s="94">
        <v>2004</v>
      </c>
      <c r="C10" s="95">
        <v>2471</v>
      </c>
      <c r="D10" s="96" t="s">
        <v>7</v>
      </c>
      <c r="E10" s="94">
        <v>2014</v>
      </c>
      <c r="F10" s="97">
        <v>7075</v>
      </c>
      <c r="G10" s="96" t="s">
        <v>7</v>
      </c>
    </row>
    <row r="11" spans="1:7" s="98" customFormat="1" ht="10.5" customHeight="1" x14ac:dyDescent="0.2">
      <c r="A11" s="93"/>
      <c r="B11" s="94">
        <v>2005</v>
      </c>
      <c r="C11" s="95">
        <v>2410</v>
      </c>
      <c r="D11" s="96" t="s">
        <v>7</v>
      </c>
      <c r="E11" s="94">
        <v>2015</v>
      </c>
      <c r="F11" s="97">
        <v>10640</v>
      </c>
      <c r="G11" s="96" t="s">
        <v>7</v>
      </c>
    </row>
    <row r="12" spans="1:7" s="98" customFormat="1" ht="10.5" customHeight="1" x14ac:dyDescent="0.2">
      <c r="A12" s="93"/>
      <c r="B12" s="94">
        <v>2006</v>
      </c>
      <c r="C12" s="95">
        <v>2225</v>
      </c>
      <c r="D12" s="96" t="s">
        <v>7</v>
      </c>
      <c r="E12" s="94">
        <v>2016</v>
      </c>
      <c r="F12" s="95">
        <f>12075+245+75+50+50</f>
        <v>12495</v>
      </c>
      <c r="G12" s="96" t="s">
        <v>7</v>
      </c>
    </row>
    <row r="13" spans="1:7" s="98" customFormat="1" ht="10.5" customHeight="1" x14ac:dyDescent="0.2">
      <c r="A13" s="93"/>
      <c r="B13" s="94">
        <v>2007</v>
      </c>
      <c r="C13" s="95">
        <v>3205</v>
      </c>
      <c r="D13" s="96" t="s">
        <v>7</v>
      </c>
      <c r="E13" s="94">
        <v>2017</v>
      </c>
      <c r="F13" s="95">
        <v>8170</v>
      </c>
      <c r="G13" s="96" t="s">
        <v>7</v>
      </c>
    </row>
    <row r="14" spans="1:7" s="98" customFormat="1" ht="10.5" customHeight="1" x14ac:dyDescent="0.2">
      <c r="A14" s="93"/>
      <c r="B14" s="94">
        <v>2008</v>
      </c>
      <c r="C14" s="95">
        <f>2865+1250+100+10+100</f>
        <v>4325</v>
      </c>
      <c r="D14" s="96" t="s">
        <v>7</v>
      </c>
      <c r="E14" s="94">
        <v>2018</v>
      </c>
      <c r="F14" s="95">
        <f>3000+1200+800+225+1880+595+1225+250+50+1000</f>
        <v>10225</v>
      </c>
      <c r="G14" s="96" t="s">
        <v>7</v>
      </c>
    </row>
    <row r="15" spans="1:7" s="92" customFormat="1" ht="12" x14ac:dyDescent="0.2">
      <c r="A15" s="89"/>
      <c r="B15" s="94">
        <v>2009</v>
      </c>
      <c r="C15" s="95">
        <f>3000+3025+300+370</f>
        <v>6695</v>
      </c>
      <c r="D15" s="96" t="s">
        <v>7</v>
      </c>
      <c r="E15" s="94">
        <v>2019</v>
      </c>
      <c r="F15" s="95">
        <f>1000+344+200+300+1750+1000+100+3100+200+150+50+161+150+25+200+275+50+25+50+50+50+100+100</f>
        <v>9430</v>
      </c>
      <c r="G15" s="96" t="s">
        <v>7</v>
      </c>
    </row>
    <row r="16" spans="1:7" s="33" customFormat="1" ht="11.25" customHeight="1" x14ac:dyDescent="0.2">
      <c r="A16" s="42"/>
      <c r="B16" s="94">
        <v>2010</v>
      </c>
      <c r="C16" s="95">
        <v>7825</v>
      </c>
      <c r="D16" s="96" t="s">
        <v>7</v>
      </c>
      <c r="E16" s="94">
        <v>2020</v>
      </c>
      <c r="F16" s="95">
        <f>610+200+350+275+1200+650+150+3200+150+200+200+125+260+10+1100+150+300+50+50+575+162+50+150+50+100-50</f>
        <v>10267</v>
      </c>
      <c r="G16" s="96" t="s">
        <v>7</v>
      </c>
    </row>
    <row r="17" spans="1:7" s="33" customFormat="1" ht="11.25" customHeight="1" x14ac:dyDescent="0.2">
      <c r="A17" s="42"/>
      <c r="B17" s="94">
        <v>2011</v>
      </c>
      <c r="C17" s="97">
        <v>4475</v>
      </c>
      <c r="D17" s="96" t="s">
        <v>7</v>
      </c>
      <c r="E17" s="94">
        <v>2021</v>
      </c>
      <c r="F17" s="97">
        <f>500+200+850+125+125+250+150+275+200+50+100+25+125+50+40+25+200+225+150+100+50+50+100+100+100+50-225+10+50</f>
        <v>4050</v>
      </c>
      <c r="G17" s="94" t="s">
        <v>60</v>
      </c>
    </row>
    <row r="18" spans="1:7" s="33" customFormat="1" ht="14.25" x14ac:dyDescent="0.2">
      <c r="A18" s="28"/>
      <c r="E18" s="94">
        <v>2022</v>
      </c>
      <c r="F18" s="94">
        <f>1000+1300+225+700+495+1050+1500+50+50+100+25</f>
        <v>6495</v>
      </c>
      <c r="G18" s="94" t="s">
        <v>106</v>
      </c>
    </row>
    <row r="19" spans="1:7" s="33" customFormat="1" ht="14.25" x14ac:dyDescent="0.2">
      <c r="A19" s="28"/>
      <c r="E19" s="210">
        <v>2023</v>
      </c>
      <c r="F19" s="211">
        <v>0</v>
      </c>
      <c r="G19" s="212" t="s">
        <v>172</v>
      </c>
    </row>
    <row r="20" spans="1:7" s="33" customFormat="1" ht="14.25" x14ac:dyDescent="0.2">
      <c r="A20" s="28"/>
      <c r="E20" s="123" t="s">
        <v>8</v>
      </c>
      <c r="F20" s="124">
        <f>SUM(C8:C17) +SUM(F8:F19)</f>
        <v>143800</v>
      </c>
      <c r="G20" s="125"/>
    </row>
    <row r="21" spans="1:7" s="33" customFormat="1" ht="14.25" x14ac:dyDescent="0.2">
      <c r="A21" s="28"/>
      <c r="E21" s="48"/>
      <c r="F21" s="49"/>
      <c r="G21" s="50"/>
    </row>
    <row r="22" spans="1:7" s="33" customFormat="1" ht="14.25" x14ac:dyDescent="0.2">
      <c r="A22" s="28"/>
      <c r="B22" s="43"/>
      <c r="C22" s="44" t="s">
        <v>11</v>
      </c>
      <c r="D22" s="43" t="s">
        <v>12</v>
      </c>
      <c r="E22" s="43" t="s">
        <v>16</v>
      </c>
      <c r="F22" s="43" t="s">
        <v>8</v>
      </c>
    </row>
    <row r="23" spans="1:7" s="22" customFormat="1" ht="11.25" customHeight="1" x14ac:dyDescent="0.25">
      <c r="A23" s="45"/>
      <c r="B23" s="110" t="s">
        <v>13</v>
      </c>
      <c r="C23" s="111">
        <f>3783+15+40+10</f>
        <v>3848</v>
      </c>
      <c r="D23" s="111">
        <f>3939+10+15+20</f>
        <v>3984</v>
      </c>
      <c r="E23" s="111">
        <f>4353+220+20+50+20</f>
        <v>4663</v>
      </c>
      <c r="F23" s="111">
        <f t="shared" ref="F23:F29" si="0">SUM(C23:E23)</f>
        <v>12495</v>
      </c>
    </row>
    <row r="24" spans="1:7" s="22" customFormat="1" ht="11.25" customHeight="1" x14ac:dyDescent="0.25">
      <c r="A24" s="45"/>
      <c r="B24" s="110" t="s">
        <v>17</v>
      </c>
      <c r="C24" s="111">
        <f>1210+1675+300+50+50+30</f>
        <v>3315</v>
      </c>
      <c r="D24" s="111">
        <f>3550+50</f>
        <v>3600</v>
      </c>
      <c r="E24" s="111">
        <f>820+185+200+50</f>
        <v>1255</v>
      </c>
      <c r="F24" s="111">
        <f t="shared" si="0"/>
        <v>8170</v>
      </c>
    </row>
    <row r="25" spans="1:7" s="22" customFormat="1" ht="11.25" customHeight="1" x14ac:dyDescent="0.25">
      <c r="A25" s="45"/>
      <c r="B25" s="90" t="s">
        <v>19</v>
      </c>
      <c r="C25" s="91">
        <f>2100+0+550+50+1235+245+100+75+50</f>
        <v>4405</v>
      </c>
      <c r="D25" s="91">
        <f>1000+0+25+200+50+50+1000</f>
        <v>2325</v>
      </c>
      <c r="E25" s="91">
        <f>1000+100+250+150+445+300+150+100+1000</f>
        <v>3495</v>
      </c>
      <c r="F25" s="91">
        <f t="shared" si="0"/>
        <v>10225</v>
      </c>
    </row>
    <row r="26" spans="1:7" s="22" customFormat="1" ht="11.25" customHeight="1" x14ac:dyDescent="0.25">
      <c r="A26" s="45"/>
      <c r="B26" s="90" t="s">
        <v>30</v>
      </c>
      <c r="C26" s="91">
        <f>200+169+50+50+1200+600+200+100+161+150+25+100+175+50+100</f>
        <v>3330</v>
      </c>
      <c r="D26" s="91">
        <f>0+0+1000</f>
        <v>1000</v>
      </c>
      <c r="E26" s="91">
        <f>800+175+150+250+550+400+100+2100+50+50+100+100+25+50+50+50+100</f>
        <v>5100</v>
      </c>
      <c r="F26" s="91">
        <f t="shared" si="0"/>
        <v>9430</v>
      </c>
    </row>
    <row r="27" spans="1:7" s="22" customFormat="1" ht="11.25" customHeight="1" x14ac:dyDescent="0.25">
      <c r="A27" s="45"/>
      <c r="B27" s="90" t="s">
        <v>39</v>
      </c>
      <c r="C27" s="91">
        <f>570+200+150+75+1200+200+25+1150+100+100+200+125+50+150+30+50+50+162+50+50</f>
        <v>4687</v>
      </c>
      <c r="D27" s="91">
        <f>20+50+1000+10+100+30</f>
        <v>1210</v>
      </c>
      <c r="E27" s="91">
        <f>20+200+200+400+125+1050+50+100+200+10+1000+240+575+100+50+100-50</f>
        <v>4370</v>
      </c>
      <c r="F27" s="91">
        <f t="shared" si="0"/>
        <v>10267</v>
      </c>
    </row>
    <row r="28" spans="1:7" s="22" customFormat="1" ht="11.25" customHeight="1" x14ac:dyDescent="0.25">
      <c r="A28" s="45"/>
      <c r="B28" s="110" t="s">
        <v>53</v>
      </c>
      <c r="C28" s="111">
        <f>300+200+375+58+50+130+50+225+50+100+25+100+25+25+25+100+100+50+50+50+10+50</f>
        <v>2148</v>
      </c>
      <c r="D28" s="111">
        <f>200+33+40+50+100</f>
        <v>423</v>
      </c>
      <c r="E28" s="111">
        <f>200+275+34+75+80+100+100+25+25+40+200+200+50+100+100+100-225</f>
        <v>1479</v>
      </c>
      <c r="F28" s="91">
        <f t="shared" ref="F28" si="1">SUM(C28:E28)</f>
        <v>4050</v>
      </c>
    </row>
    <row r="29" spans="1:7" s="22" customFormat="1" x14ac:dyDescent="0.25">
      <c r="A29" s="45"/>
      <c r="B29" s="110" t="s">
        <v>71</v>
      </c>
      <c r="C29" s="111">
        <f>750+385+125+700+285+1000+50+50+50</f>
        <v>3395</v>
      </c>
      <c r="D29" s="111">
        <f>65+25</f>
        <v>90</v>
      </c>
      <c r="E29" s="111">
        <f>250+850+100+210+1050+500+25+25</f>
        <v>3010</v>
      </c>
      <c r="F29" s="91">
        <f t="shared" si="0"/>
        <v>6495</v>
      </c>
    </row>
    <row r="30" spans="1:7" x14ac:dyDescent="0.25">
      <c r="B30" s="103" t="s">
        <v>173</v>
      </c>
      <c r="C30" s="129">
        <f>0</f>
        <v>0</v>
      </c>
      <c r="D30" s="129">
        <f>0</f>
        <v>0</v>
      </c>
      <c r="E30" s="129">
        <f>0</f>
        <v>0</v>
      </c>
      <c r="F30" s="130">
        <f t="shared" ref="F30" si="2">SUM(C30:E30)</f>
        <v>0</v>
      </c>
    </row>
    <row r="31" spans="1:7" x14ac:dyDescent="0.25">
      <c r="B31" s="134"/>
    </row>
  </sheetData>
  <mergeCells count="5">
    <mergeCell ref="B6:D6"/>
    <mergeCell ref="E6:G6"/>
    <mergeCell ref="A1:G1"/>
    <mergeCell ref="A2:G2"/>
    <mergeCell ref="A3:G3"/>
  </mergeCells>
  <pageMargins left="0.40625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CE08-1EE0-40B9-AE2F-330E06C9ED21}">
  <dimension ref="A1:H55"/>
  <sheetViews>
    <sheetView workbookViewId="0">
      <selection activeCell="A3" sqref="A3:G3"/>
    </sheetView>
  </sheetViews>
  <sheetFormatPr defaultRowHeight="15" x14ac:dyDescent="0.25"/>
  <cols>
    <col min="1" max="1" width="11.5703125" customWidth="1"/>
    <col min="2" max="2" width="12.7109375" customWidth="1"/>
    <col min="3" max="3" width="13" customWidth="1"/>
    <col min="4" max="4" width="11" customWidth="1"/>
    <col min="5" max="5" width="12.85546875" customWidth="1"/>
    <col min="6" max="6" width="14" customWidth="1"/>
    <col min="7" max="7" width="12.85546875" customWidth="1"/>
  </cols>
  <sheetData>
    <row r="1" spans="1:8" s="32" customFormat="1" ht="16.5" customHeight="1" x14ac:dyDescent="0.2">
      <c r="A1" s="236" t="s">
        <v>0</v>
      </c>
      <c r="B1" s="236"/>
      <c r="C1" s="236"/>
      <c r="D1" s="236"/>
      <c r="E1" s="236"/>
      <c r="F1" s="236"/>
      <c r="G1" s="236"/>
    </row>
    <row r="2" spans="1:8" s="32" customFormat="1" ht="15.75" x14ac:dyDescent="0.25">
      <c r="A2" s="242" t="s">
        <v>94</v>
      </c>
      <c r="B2" s="242"/>
      <c r="C2" s="242"/>
      <c r="D2" s="242"/>
      <c r="E2" s="242"/>
      <c r="F2" s="242"/>
      <c r="G2" s="242"/>
    </row>
    <row r="3" spans="1:8" s="5" customFormat="1" ht="15" customHeight="1" x14ac:dyDescent="0.2">
      <c r="A3" s="235" t="s">
        <v>130</v>
      </c>
      <c r="B3" s="235"/>
      <c r="C3" s="235"/>
      <c r="D3" s="235"/>
      <c r="E3" s="235"/>
      <c r="F3" s="235"/>
      <c r="G3" s="235"/>
    </row>
    <row r="4" spans="1:8" s="5" customFormat="1" ht="11.25" customHeight="1" x14ac:dyDescent="0.25">
      <c r="A4" s="6"/>
      <c r="B4" s="178"/>
      <c r="C4" s="180"/>
      <c r="D4" s="180"/>
      <c r="E4" s="180"/>
      <c r="F4" s="6"/>
      <c r="G4" s="6"/>
    </row>
    <row r="5" spans="1:8" s="5" customFormat="1" ht="15" customHeight="1" x14ac:dyDescent="0.25">
      <c r="A5" s="158"/>
      <c r="B5" s="135" t="s">
        <v>86</v>
      </c>
      <c r="C5" s="136"/>
      <c r="D5" s="135"/>
      <c r="E5" s="137"/>
      <c r="F5" s="136"/>
      <c r="G5" s="136"/>
      <c r="H5" s="136"/>
    </row>
    <row r="6" spans="1:8" s="5" customFormat="1" ht="15" customHeight="1" x14ac:dyDescent="0.25">
      <c r="A6" s="158"/>
      <c r="B6" s="135" t="s">
        <v>95</v>
      </c>
      <c r="C6" s="136"/>
      <c r="D6" s="135"/>
      <c r="E6" s="137"/>
      <c r="F6" s="136"/>
      <c r="G6" s="136"/>
      <c r="H6" s="136"/>
    </row>
    <row r="7" spans="1:8" s="5" customFormat="1" ht="15" customHeight="1" x14ac:dyDescent="0.25">
      <c r="A7" s="158"/>
      <c r="B7" s="135" t="s">
        <v>87</v>
      </c>
      <c r="C7" s="136"/>
      <c r="D7" s="135"/>
      <c r="E7" s="137"/>
      <c r="F7" s="136"/>
      <c r="G7" s="136"/>
      <c r="H7" s="136"/>
    </row>
    <row r="8" spans="1:8" s="5" customFormat="1" ht="8.25" customHeight="1" x14ac:dyDescent="0.2">
      <c r="A8" s="6"/>
      <c r="B8" s="6"/>
      <c r="C8" s="6"/>
      <c r="D8" s="6"/>
      <c r="E8" s="6"/>
      <c r="F8" s="6"/>
      <c r="G8" s="6"/>
    </row>
    <row r="9" spans="1:8" x14ac:dyDescent="0.25">
      <c r="A9" s="159"/>
      <c r="B9" s="153" t="s">
        <v>80</v>
      </c>
      <c r="C9" s="133"/>
      <c r="D9" s="153"/>
      <c r="E9" s="160"/>
      <c r="F9" s="133"/>
      <c r="G9" s="133"/>
      <c r="H9" s="133"/>
    </row>
    <row r="10" spans="1:8" x14ac:dyDescent="0.25">
      <c r="A10" s="159"/>
      <c r="B10" s="153"/>
      <c r="C10" s="153" t="s">
        <v>78</v>
      </c>
      <c r="D10" s="153"/>
      <c r="E10" s="154"/>
      <c r="F10" s="154"/>
      <c r="G10" s="154"/>
      <c r="H10" s="154"/>
    </row>
    <row r="11" spans="1:8" x14ac:dyDescent="0.25">
      <c r="A11" s="159"/>
      <c r="B11" s="153"/>
      <c r="C11" s="153" t="s">
        <v>79</v>
      </c>
      <c r="D11" s="153"/>
      <c r="E11" s="154"/>
      <c r="F11" s="154"/>
      <c r="G11" s="154"/>
      <c r="H11" s="154"/>
    </row>
    <row r="12" spans="1:8" ht="8.25" customHeight="1" x14ac:dyDescent="0.25">
      <c r="B12" s="139"/>
      <c r="C12" s="139"/>
      <c r="D12" s="139"/>
      <c r="E12" s="140"/>
      <c r="F12" s="140"/>
      <c r="G12" s="140"/>
      <c r="H12" s="140"/>
    </row>
    <row r="13" spans="1:8" x14ac:dyDescent="0.25">
      <c r="A13" s="158"/>
      <c r="B13" s="153" t="s">
        <v>81</v>
      </c>
      <c r="C13" s="153"/>
      <c r="D13" s="153"/>
      <c r="E13" s="154"/>
      <c r="F13" s="154"/>
      <c r="G13" s="154"/>
      <c r="H13" s="154"/>
    </row>
    <row r="14" spans="1:8" x14ac:dyDescent="0.25">
      <c r="A14" s="158"/>
      <c r="B14" s="153" t="s">
        <v>82</v>
      </c>
      <c r="C14" s="153"/>
      <c r="D14" s="153"/>
      <c r="E14" s="154"/>
      <c r="F14" s="154"/>
      <c r="G14" s="154"/>
      <c r="H14" s="154"/>
    </row>
    <row r="15" spans="1:8" x14ac:dyDescent="0.25">
      <c r="A15" s="159"/>
      <c r="B15" s="155" t="s">
        <v>89</v>
      </c>
      <c r="C15" s="135"/>
      <c r="D15" s="135"/>
      <c r="E15" s="138"/>
      <c r="F15" s="138"/>
      <c r="G15" s="138"/>
      <c r="H15" s="138"/>
    </row>
    <row r="16" spans="1:8" ht="10.5" customHeight="1" x14ac:dyDescent="0.25">
      <c r="B16" s="22"/>
      <c r="C16" s="139"/>
      <c r="D16" s="139"/>
      <c r="E16" s="141"/>
      <c r="F16" s="22"/>
      <c r="G16" s="22"/>
      <c r="H16" s="22"/>
    </row>
    <row r="17" spans="1:8" s="22" customFormat="1" ht="12.75" x14ac:dyDescent="0.2">
      <c r="A17" s="108" t="s">
        <v>55</v>
      </c>
      <c r="B17" s="106"/>
      <c r="C17" s="107"/>
      <c r="D17" s="107"/>
      <c r="E17" s="107"/>
      <c r="F17" s="107"/>
    </row>
    <row r="18" spans="1:8" s="22" customFormat="1" ht="11.25" customHeight="1" x14ac:dyDescent="0.25">
      <c r="A18" s="45"/>
      <c r="B18" s="161" t="s">
        <v>65</v>
      </c>
      <c r="C18" s="162"/>
      <c r="D18" s="162"/>
      <c r="E18" s="162"/>
      <c r="F18" s="162"/>
      <c r="G18" s="163"/>
      <c r="H18" s="163"/>
    </row>
    <row r="19" spans="1:8" s="22" customFormat="1" ht="8.25" customHeight="1" x14ac:dyDescent="0.25">
      <c r="A19" s="45"/>
      <c r="B19" s="164"/>
      <c r="C19" s="162"/>
      <c r="D19" s="162"/>
      <c r="E19" s="162"/>
      <c r="F19" s="162"/>
      <c r="G19" s="163"/>
      <c r="H19" s="163"/>
    </row>
    <row r="20" spans="1:8" s="22" customFormat="1" x14ac:dyDescent="0.25">
      <c r="A20" s="45"/>
      <c r="B20" s="161" t="s">
        <v>35</v>
      </c>
      <c r="C20" s="165"/>
      <c r="D20" s="165"/>
      <c r="E20" s="165"/>
      <c r="F20" s="165"/>
      <c r="G20" s="166"/>
      <c r="H20" s="163"/>
    </row>
    <row r="21" spans="1:8" s="22" customFormat="1" ht="11.25" customHeight="1" x14ac:dyDescent="0.25">
      <c r="A21" s="45"/>
      <c r="B21" s="161" t="s">
        <v>37</v>
      </c>
      <c r="C21" s="165"/>
      <c r="D21" s="165"/>
      <c r="E21" s="165"/>
      <c r="F21" s="165"/>
      <c r="G21" s="166"/>
      <c r="H21" s="163"/>
    </row>
    <row r="22" spans="1:8" s="22" customFormat="1" ht="11.25" customHeight="1" x14ac:dyDescent="0.25">
      <c r="A22" s="45"/>
      <c r="B22" s="167" t="s">
        <v>36</v>
      </c>
      <c r="C22" s="165"/>
      <c r="D22" s="165"/>
      <c r="E22" s="165"/>
      <c r="F22" s="165"/>
      <c r="G22" s="166"/>
      <c r="H22" s="163"/>
    </row>
    <row r="23" spans="1:8" s="22" customFormat="1" ht="8.25" customHeight="1" x14ac:dyDescent="0.25">
      <c r="A23" s="45"/>
      <c r="B23" s="167"/>
      <c r="C23" s="165"/>
      <c r="D23" s="165"/>
      <c r="E23" s="165"/>
      <c r="F23" s="165"/>
      <c r="G23" s="166"/>
      <c r="H23" s="163"/>
    </row>
    <row r="24" spans="1:8" s="22" customFormat="1" ht="12" customHeight="1" x14ac:dyDescent="0.25">
      <c r="A24" s="45"/>
      <c r="B24" s="161" t="s">
        <v>45</v>
      </c>
      <c r="C24" s="165"/>
      <c r="D24" s="165"/>
      <c r="E24" s="165"/>
      <c r="F24" s="165"/>
      <c r="G24" s="166"/>
      <c r="H24" s="168"/>
    </row>
    <row r="25" spans="1:8" s="22" customFormat="1" ht="12.75" customHeight="1" x14ac:dyDescent="0.25">
      <c r="A25" s="45"/>
      <c r="B25" s="161" t="s">
        <v>48</v>
      </c>
      <c r="C25" s="165"/>
      <c r="D25" s="165"/>
      <c r="E25" s="165"/>
      <c r="F25" s="165"/>
      <c r="G25" s="166"/>
      <c r="H25" s="163"/>
    </row>
    <row r="26" spans="1:8" s="22" customFormat="1" ht="12" customHeight="1" x14ac:dyDescent="0.25">
      <c r="A26" s="45"/>
      <c r="B26" s="161" t="s">
        <v>46</v>
      </c>
      <c r="C26" s="165"/>
      <c r="D26" s="165"/>
      <c r="E26" s="165"/>
      <c r="F26" s="165"/>
      <c r="G26" s="166"/>
      <c r="H26" s="163"/>
    </row>
    <row r="27" spans="1:8" s="22" customFormat="1" x14ac:dyDescent="0.25">
      <c r="A27" s="45"/>
      <c r="B27" s="142" t="s">
        <v>47</v>
      </c>
      <c r="C27" s="143"/>
      <c r="D27" s="143"/>
      <c r="E27" s="143"/>
      <c r="F27" s="143"/>
      <c r="G27" s="144"/>
      <c r="H27" s="145"/>
    </row>
    <row r="28" spans="1:8" s="22" customFormat="1" x14ac:dyDescent="0.25">
      <c r="A28" s="45"/>
      <c r="B28" s="142" t="s">
        <v>49</v>
      </c>
      <c r="C28" s="143"/>
      <c r="D28" s="143"/>
      <c r="E28" s="143"/>
      <c r="F28" s="143"/>
      <c r="G28" s="144"/>
      <c r="H28" s="145"/>
    </row>
    <row r="29" spans="1:8" x14ac:dyDescent="0.25">
      <c r="A29" s="118"/>
      <c r="B29" s="132" t="s">
        <v>52</v>
      </c>
      <c r="C29" s="133"/>
      <c r="D29" s="133"/>
      <c r="E29" s="133"/>
      <c r="F29" s="133"/>
      <c r="G29" s="133"/>
      <c r="H29" s="133"/>
    </row>
    <row r="30" spans="1:8" x14ac:dyDescent="0.25">
      <c r="A30" s="118"/>
      <c r="B30" s="132" t="s">
        <v>83</v>
      </c>
      <c r="C30" s="133"/>
      <c r="D30" s="133"/>
      <c r="E30" s="133"/>
      <c r="F30" s="133"/>
      <c r="G30" s="133"/>
      <c r="H30" s="133"/>
    </row>
    <row r="31" spans="1:8" x14ac:dyDescent="0.25">
      <c r="A31" s="118"/>
      <c r="B31" s="132" t="s">
        <v>84</v>
      </c>
      <c r="C31" s="133"/>
      <c r="D31" s="133"/>
      <c r="E31" s="133"/>
      <c r="F31" s="133"/>
      <c r="G31" s="133"/>
      <c r="H31" s="133"/>
    </row>
    <row r="32" spans="1:8" x14ac:dyDescent="0.25">
      <c r="A32" s="118"/>
      <c r="B32" s="132" t="s">
        <v>50</v>
      </c>
      <c r="C32" s="133"/>
      <c r="D32" s="133"/>
      <c r="E32" s="133"/>
      <c r="F32" s="133"/>
      <c r="G32" s="133"/>
      <c r="H32" s="133"/>
    </row>
    <row r="33" spans="1:8" x14ac:dyDescent="0.25">
      <c r="A33" s="118"/>
      <c r="B33" s="132" t="s">
        <v>51</v>
      </c>
      <c r="C33" s="133"/>
      <c r="D33" s="133"/>
      <c r="E33" s="133"/>
      <c r="F33" s="133"/>
      <c r="G33" s="133"/>
      <c r="H33" s="133"/>
    </row>
    <row r="34" spans="1:8" x14ac:dyDescent="0.25">
      <c r="A34" s="118"/>
      <c r="B34" s="132" t="s">
        <v>58</v>
      </c>
      <c r="C34" s="146"/>
      <c r="D34" s="146"/>
      <c r="E34" s="146"/>
      <c r="F34" s="146"/>
      <c r="G34" s="147"/>
      <c r="H34" s="133"/>
    </row>
    <row r="35" spans="1:8" x14ac:dyDescent="0.25">
      <c r="A35" s="127"/>
      <c r="B35" s="148" t="s">
        <v>66</v>
      </c>
      <c r="C35" s="146"/>
      <c r="D35" s="146"/>
      <c r="E35" s="146"/>
      <c r="F35" s="146"/>
      <c r="G35" s="147"/>
      <c r="H35" s="133"/>
    </row>
    <row r="36" spans="1:8" x14ac:dyDescent="0.25">
      <c r="A36" s="127"/>
      <c r="B36" s="148" t="s">
        <v>70</v>
      </c>
      <c r="C36" s="146"/>
      <c r="D36" s="146"/>
      <c r="E36" s="146"/>
      <c r="F36" s="146"/>
      <c r="G36" s="147"/>
      <c r="H36" s="133"/>
    </row>
    <row r="38" spans="1:8" x14ac:dyDescent="0.25">
      <c r="A38" s="116"/>
      <c r="B38" s="113" t="s">
        <v>56</v>
      </c>
      <c r="C38" s="114"/>
      <c r="D38" s="114"/>
      <c r="E38" s="114"/>
      <c r="F38" s="114"/>
      <c r="G38" s="115"/>
      <c r="H38" s="116"/>
    </row>
    <row r="39" spans="1:8" x14ac:dyDescent="0.25">
      <c r="A39" s="116"/>
      <c r="B39" s="113" t="s">
        <v>57</v>
      </c>
      <c r="C39" s="114"/>
      <c r="D39" s="114"/>
      <c r="E39" s="114"/>
      <c r="F39" s="114"/>
      <c r="G39" s="115"/>
      <c r="H39" s="116"/>
    </row>
    <row r="40" spans="1:8" s="22" customFormat="1" ht="12.75" x14ac:dyDescent="0.2">
      <c r="A40" s="169"/>
      <c r="B40" s="113" t="s">
        <v>59</v>
      </c>
      <c r="C40" s="114"/>
      <c r="D40" s="114"/>
      <c r="E40" s="114"/>
      <c r="F40" s="114"/>
      <c r="G40" s="115"/>
      <c r="H40" s="116"/>
    </row>
    <row r="41" spans="1:8" s="22" customFormat="1" ht="10.5" customHeight="1" x14ac:dyDescent="0.25">
      <c r="A41" s="45"/>
      <c r="B41" s="113"/>
      <c r="C41" s="114"/>
      <c r="D41" s="114"/>
      <c r="E41" s="114"/>
      <c r="F41" s="114"/>
      <c r="G41" s="115"/>
      <c r="H41" s="116"/>
    </row>
    <row r="42" spans="1:8" s="22" customFormat="1" x14ac:dyDescent="0.25">
      <c r="A42" s="128"/>
      <c r="B42" s="121" t="s">
        <v>85</v>
      </c>
      <c r="C42" s="119"/>
      <c r="D42" s="119"/>
      <c r="E42" s="119"/>
      <c r="F42" s="119"/>
      <c r="G42" s="119"/>
      <c r="H42" s="119"/>
    </row>
    <row r="43" spans="1:8" s="22" customFormat="1" x14ac:dyDescent="0.25">
      <c r="A43" s="128"/>
      <c r="B43" s="121" t="s">
        <v>62</v>
      </c>
      <c r="C43" s="119"/>
      <c r="D43" s="119"/>
      <c r="E43" s="119"/>
      <c r="F43" s="119"/>
      <c r="G43" s="119"/>
      <c r="H43" s="119"/>
    </row>
    <row r="44" spans="1:8" s="22" customFormat="1" x14ac:dyDescent="0.25">
      <c r="A44" s="128"/>
      <c r="B44" s="150" t="s">
        <v>63</v>
      </c>
      <c r="C44" s="119"/>
      <c r="D44" s="119"/>
      <c r="E44" s="119"/>
      <c r="F44" s="119"/>
      <c r="G44" s="119"/>
      <c r="H44" s="119"/>
    </row>
    <row r="45" spans="1:8" s="22" customFormat="1" x14ac:dyDescent="0.25">
      <c r="A45" s="170"/>
      <c r="B45" s="175" t="s">
        <v>96</v>
      </c>
      <c r="C45" s="171"/>
      <c r="D45" s="171"/>
      <c r="E45" s="171"/>
      <c r="F45" s="171"/>
      <c r="G45" s="171"/>
      <c r="H45" s="171"/>
    </row>
    <row r="46" spans="1:8" ht="11.25" customHeight="1" x14ac:dyDescent="0.25">
      <c r="A46" s="170"/>
      <c r="B46" s="174" t="s">
        <v>97</v>
      </c>
      <c r="C46" s="172"/>
      <c r="D46" s="172"/>
      <c r="E46" s="172"/>
      <c r="F46" s="172"/>
      <c r="G46" s="173"/>
      <c r="H46" s="136"/>
    </row>
    <row r="47" spans="1:8" s="22" customFormat="1" ht="13.5" customHeight="1" x14ac:dyDescent="0.25">
      <c r="A47" s="128"/>
      <c r="B47" s="151" t="s">
        <v>64</v>
      </c>
      <c r="C47" s="116"/>
      <c r="D47" s="116"/>
      <c r="E47" s="116"/>
      <c r="F47" s="116"/>
      <c r="G47" s="116"/>
      <c r="H47" s="116"/>
    </row>
    <row r="48" spans="1:8" s="22" customFormat="1" x14ac:dyDescent="0.25">
      <c r="A48" s="128"/>
      <c r="B48" s="151" t="s">
        <v>73</v>
      </c>
      <c r="C48" s="116"/>
      <c r="D48" s="116"/>
      <c r="E48" s="116"/>
      <c r="F48" s="116"/>
      <c r="G48" s="116"/>
      <c r="H48" s="116"/>
    </row>
    <row r="49" spans="1:8" s="22" customFormat="1" x14ac:dyDescent="0.25">
      <c r="A49" s="128"/>
      <c r="B49" s="151" t="s">
        <v>74</v>
      </c>
      <c r="C49" s="116"/>
      <c r="D49" s="116"/>
      <c r="E49" s="116"/>
      <c r="F49" s="116"/>
      <c r="G49" s="116"/>
      <c r="H49" s="116"/>
    </row>
    <row r="50" spans="1:8" s="22" customFormat="1" x14ac:dyDescent="0.25">
      <c r="A50" s="128"/>
      <c r="B50" s="151" t="s">
        <v>75</v>
      </c>
      <c r="C50" s="116"/>
      <c r="D50" s="116"/>
      <c r="E50" s="116"/>
      <c r="F50" s="116"/>
      <c r="G50" s="116"/>
      <c r="H50" s="116"/>
    </row>
    <row r="53" spans="1:8" s="22" customFormat="1" x14ac:dyDescent="0.25">
      <c r="A53" s="45"/>
    </row>
    <row r="54" spans="1:8" s="33" customFormat="1" ht="14.25" x14ac:dyDescent="0.2">
      <c r="A54" s="28"/>
    </row>
    <row r="55" spans="1:8" s="33" customFormat="1" ht="14.25" x14ac:dyDescent="0.2">
      <c r="A55" s="28"/>
      <c r="B55" s="46"/>
      <c r="C55" s="46"/>
      <c r="D55" s="47"/>
    </row>
  </sheetData>
  <mergeCells count="3">
    <mergeCell ref="A1:G1"/>
    <mergeCell ref="A2:G2"/>
    <mergeCell ref="A3:G3"/>
  </mergeCells>
  <pageMargins left="0.25" right="0.25" top="0.7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DFDD2-B7E1-4EFA-BFAC-4387D1F4F207}">
  <dimension ref="A1:H29"/>
  <sheetViews>
    <sheetView workbookViewId="0">
      <selection activeCell="A14" sqref="A14"/>
    </sheetView>
  </sheetViews>
  <sheetFormatPr defaultRowHeight="15" x14ac:dyDescent="0.25"/>
  <cols>
    <col min="1" max="1" width="11.5703125" customWidth="1"/>
    <col min="2" max="2" width="12.7109375" customWidth="1"/>
    <col min="3" max="3" width="13" customWidth="1"/>
    <col min="4" max="4" width="11" customWidth="1"/>
    <col min="5" max="5" width="12.85546875" customWidth="1"/>
    <col min="6" max="6" width="14" customWidth="1"/>
    <col min="7" max="7" width="12.85546875" customWidth="1"/>
  </cols>
  <sheetData>
    <row r="1" spans="1:8" s="32" customFormat="1" ht="16.5" customHeight="1" x14ac:dyDescent="0.2">
      <c r="A1" s="236" t="s">
        <v>0</v>
      </c>
      <c r="B1" s="236"/>
      <c r="C1" s="236"/>
      <c r="D1" s="236"/>
      <c r="E1" s="236"/>
      <c r="F1" s="236"/>
      <c r="G1" s="236"/>
    </row>
    <row r="2" spans="1:8" s="32" customFormat="1" ht="15.75" x14ac:dyDescent="0.25">
      <c r="A2" s="242" t="s">
        <v>99</v>
      </c>
      <c r="B2" s="242"/>
      <c r="C2" s="242"/>
      <c r="D2" s="242"/>
      <c r="E2" s="242"/>
      <c r="F2" s="242"/>
      <c r="G2" s="242"/>
    </row>
    <row r="3" spans="1:8" s="5" customFormat="1" ht="15" customHeight="1" x14ac:dyDescent="0.2">
      <c r="A3" s="235" t="s">
        <v>130</v>
      </c>
      <c r="B3" s="235"/>
      <c r="C3" s="235"/>
      <c r="D3" s="235"/>
      <c r="E3" s="235"/>
      <c r="F3" s="235"/>
      <c r="G3" s="235"/>
    </row>
    <row r="4" spans="1:8" s="5" customFormat="1" ht="11.25" customHeight="1" x14ac:dyDescent="0.25">
      <c r="A4" s="6"/>
      <c r="B4" s="178"/>
      <c r="C4" s="6"/>
      <c r="D4" s="6"/>
      <c r="E4" s="6"/>
      <c r="F4" s="6"/>
      <c r="G4" s="6"/>
    </row>
    <row r="5" spans="1:8" s="5" customFormat="1" ht="11.25" customHeight="1" x14ac:dyDescent="0.25">
      <c r="A5" s="6"/>
      <c r="B5" s="178"/>
      <c r="C5" s="6"/>
      <c r="D5" s="6"/>
      <c r="E5" s="6"/>
      <c r="F5" s="6"/>
      <c r="G5" s="6"/>
    </row>
    <row r="6" spans="1:8" s="5" customFormat="1" ht="15" customHeight="1" x14ac:dyDescent="0.25">
      <c r="A6" s="190"/>
      <c r="B6" s="153" t="s">
        <v>100</v>
      </c>
      <c r="C6" s="133"/>
      <c r="D6" s="153"/>
      <c r="E6" s="160"/>
      <c r="F6" s="133"/>
      <c r="G6" s="133"/>
      <c r="H6" s="133"/>
    </row>
    <row r="7" spans="1:8" s="5" customFormat="1" ht="15" customHeight="1" x14ac:dyDescent="0.25">
      <c r="A7" s="190"/>
      <c r="B7" s="153" t="s">
        <v>101</v>
      </c>
      <c r="C7" s="189"/>
      <c r="D7" s="153"/>
      <c r="E7" s="160"/>
      <c r="F7" s="133"/>
      <c r="G7" s="133"/>
      <c r="H7" s="133"/>
    </row>
    <row r="8" spans="1:8" s="5" customFormat="1" ht="15" customHeight="1" x14ac:dyDescent="0.25">
      <c r="A8" s="190"/>
      <c r="B8" s="153" t="s">
        <v>102</v>
      </c>
      <c r="C8" s="133"/>
      <c r="D8" s="153"/>
      <c r="E8" s="160"/>
      <c r="F8" s="133"/>
      <c r="G8" s="133"/>
      <c r="H8" s="133"/>
    </row>
    <row r="9" spans="1:8" s="5" customFormat="1" ht="8.25" customHeight="1" x14ac:dyDescent="0.2">
      <c r="A9" s="6"/>
      <c r="B9" s="6"/>
      <c r="C9" s="6"/>
      <c r="D9" s="6"/>
      <c r="E9" s="6"/>
      <c r="F9" s="6"/>
      <c r="G9" s="6"/>
    </row>
    <row r="11" spans="1:8" s="5" customFormat="1" ht="15" customHeight="1" x14ac:dyDescent="0.25">
      <c r="A11" s="188"/>
      <c r="B11" s="153" t="s">
        <v>103</v>
      </c>
      <c r="C11" s="133"/>
      <c r="D11" s="153"/>
      <c r="E11" s="160"/>
      <c r="F11" s="133"/>
      <c r="G11" s="133"/>
      <c r="H11" s="133"/>
    </row>
    <row r="12" spans="1:8" s="5" customFormat="1" ht="15" customHeight="1" x14ac:dyDescent="0.25">
      <c r="A12" s="188"/>
      <c r="B12" s="153" t="s">
        <v>109</v>
      </c>
      <c r="C12" s="133"/>
      <c r="D12" s="153"/>
      <c r="E12" s="160"/>
      <c r="F12" s="133"/>
      <c r="G12" s="133"/>
      <c r="H12" s="133"/>
    </row>
    <row r="13" spans="1:8" s="5" customFormat="1" ht="15" customHeight="1" x14ac:dyDescent="0.25">
      <c r="A13" s="127"/>
      <c r="B13" s="153" t="s">
        <v>113</v>
      </c>
      <c r="C13" s="133"/>
      <c r="D13" s="153"/>
      <c r="E13" s="160"/>
      <c r="F13" s="133"/>
      <c r="G13" s="133"/>
      <c r="H13" s="133"/>
    </row>
    <row r="14" spans="1:8" s="5" customFormat="1" ht="15" customHeight="1" x14ac:dyDescent="0.25">
      <c r="A14" s="233"/>
      <c r="B14" s="135" t="s">
        <v>181</v>
      </c>
      <c r="C14" s="136"/>
      <c r="D14" s="135"/>
      <c r="E14" s="137"/>
      <c r="F14" s="136"/>
      <c r="G14" s="136"/>
      <c r="H14" s="136"/>
    </row>
    <row r="15" spans="1:8" s="5" customFormat="1" ht="15" customHeight="1" x14ac:dyDescent="0.25">
      <c r="A15" s="176"/>
      <c r="B15" s="135" t="s">
        <v>182</v>
      </c>
      <c r="C15" s="136"/>
      <c r="D15" s="135"/>
      <c r="E15" s="137"/>
      <c r="F15" s="136"/>
      <c r="G15" s="136"/>
      <c r="H15" s="136"/>
    </row>
    <row r="17" spans="1:8" x14ac:dyDescent="0.25">
      <c r="A17" s="127"/>
      <c r="B17" s="219" t="s">
        <v>126</v>
      </c>
      <c r="C17" s="220"/>
      <c r="D17" s="220"/>
      <c r="E17" s="220"/>
      <c r="F17" s="220"/>
      <c r="G17" s="221"/>
      <c r="H17" s="133"/>
    </row>
    <row r="18" spans="1:8" x14ac:dyDescent="0.25">
      <c r="A18" s="222"/>
      <c r="B18" s="219" t="s">
        <v>127</v>
      </c>
      <c r="C18" s="220"/>
      <c r="D18" s="220"/>
      <c r="E18" s="220"/>
      <c r="F18" s="220"/>
      <c r="G18" s="221"/>
      <c r="H18" s="133"/>
    </row>
    <row r="20" spans="1:8" x14ac:dyDescent="0.25">
      <c r="A20" s="222"/>
      <c r="B20" s="219" t="s">
        <v>114</v>
      </c>
      <c r="C20" s="220"/>
      <c r="D20" s="220"/>
      <c r="E20" s="220"/>
      <c r="F20" s="220"/>
      <c r="G20" s="221"/>
      <c r="H20" s="133"/>
    </row>
    <row r="21" spans="1:8" x14ac:dyDescent="0.25">
      <c r="A21" s="222"/>
      <c r="B21" s="219" t="s">
        <v>115</v>
      </c>
      <c r="C21" s="220"/>
      <c r="D21" s="220"/>
      <c r="E21" s="220"/>
      <c r="F21" s="220"/>
      <c r="G21" s="221"/>
      <c r="H21" s="133"/>
    </row>
    <row r="22" spans="1:8" x14ac:dyDescent="0.25">
      <c r="A22" s="222"/>
      <c r="B22" s="219" t="s">
        <v>116</v>
      </c>
      <c r="C22" s="220"/>
      <c r="D22" s="220"/>
      <c r="E22" s="220"/>
      <c r="F22" s="220"/>
      <c r="G22" s="221"/>
      <c r="H22" s="133"/>
    </row>
    <row r="24" spans="1:8" x14ac:dyDescent="0.25">
      <c r="A24" s="186"/>
      <c r="B24" s="219" t="s">
        <v>145</v>
      </c>
      <c r="C24" s="220"/>
      <c r="D24" s="220"/>
      <c r="E24" s="220"/>
      <c r="F24" s="220"/>
      <c r="G24" s="221"/>
      <c r="H24" s="133"/>
    </row>
    <row r="25" spans="1:8" x14ac:dyDescent="0.25">
      <c r="A25" s="186"/>
      <c r="B25" s="219" t="s">
        <v>146</v>
      </c>
      <c r="C25" s="220"/>
      <c r="D25" s="220"/>
      <c r="E25" s="220"/>
      <c r="F25" s="220"/>
      <c r="G25" s="221"/>
      <c r="H25" s="133"/>
    </row>
    <row r="26" spans="1:8" ht="15.75" x14ac:dyDescent="0.25">
      <c r="A26" s="186"/>
      <c r="B26" s="217" t="s">
        <v>180</v>
      </c>
      <c r="C26" s="218"/>
      <c r="D26" s="218"/>
      <c r="E26" s="218"/>
      <c r="F26" s="218"/>
      <c r="G26" s="218"/>
      <c r="H26" s="218"/>
    </row>
    <row r="27" spans="1:8" ht="15.75" x14ac:dyDescent="0.25">
      <c r="A27" s="140"/>
      <c r="B27" s="229"/>
    </row>
    <row r="28" spans="1:8" s="22" customFormat="1" x14ac:dyDescent="0.25">
      <c r="A28" s="45"/>
      <c r="B28" s="113"/>
      <c r="C28" s="114"/>
      <c r="D28" s="114"/>
      <c r="E28" s="92"/>
      <c r="F28" s="152" t="s">
        <v>3</v>
      </c>
      <c r="G28" s="92"/>
      <c r="H28" s="116"/>
    </row>
    <row r="29" spans="1:8" s="22" customFormat="1" x14ac:dyDescent="0.25">
      <c r="A29" s="45"/>
      <c r="B29" s="149"/>
      <c r="C29" s="114"/>
      <c r="D29" s="114"/>
      <c r="E29" s="243" t="s">
        <v>14</v>
      </c>
      <c r="F29" s="243"/>
      <c r="G29" s="243"/>
      <c r="H29" s="116"/>
    </row>
  </sheetData>
  <mergeCells count="4">
    <mergeCell ref="A1:G1"/>
    <mergeCell ref="A2:G2"/>
    <mergeCell ref="A3:G3"/>
    <mergeCell ref="E29:G29"/>
  </mergeCells>
  <pageMargins left="0.25" right="0.25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Sheet1!Print_Area</vt:lpstr>
      <vt:lpstr>Sheet3!Print_Area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</dc:creator>
  <cp:lastModifiedBy>Russell Silva</cp:lastModifiedBy>
  <cp:lastPrinted>2023-12-01T22:51:32Z</cp:lastPrinted>
  <dcterms:created xsi:type="dcterms:W3CDTF">2007-09-28T20:59:03Z</dcterms:created>
  <dcterms:modified xsi:type="dcterms:W3CDTF">2023-12-01T22:56:26Z</dcterms:modified>
</cp:coreProperties>
</file>